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TP\Desktop\478\"/>
    </mc:Choice>
  </mc:AlternateContent>
  <xr:revisionPtr revIDLastSave="0" documentId="8_{AEB8D056-A222-4160-8665-D73801F0EBA4}" xr6:coauthVersionLast="47" xr6:coauthVersionMax="47" xr10:uidLastSave="{00000000-0000-0000-0000-000000000000}"/>
  <bookViews>
    <workbookView xWindow="-108" yWindow="-108" windowWidth="23256" windowHeight="12576" tabRatio="781" xr2:uid="{00000000-000D-0000-FFFF-FFFF00000000}"/>
  </bookViews>
  <sheets>
    <sheet name="plan studiów I NS" sheetId="9" r:id="rId1"/>
    <sheet name="plan studiów I SS uwagi" sheetId="7" state="hidden" r:id="rId2"/>
  </sheets>
  <definedNames>
    <definedName name="_xlnm.Print_Area" localSheetId="0">'plan studiów I NS'!$A$1:$AN$377</definedName>
    <definedName name="_xlnm.Print_Area" localSheetId="1">'plan studiów I SS uwagi'!$A$1:$AM$430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9" l="1"/>
  <c r="AF188" i="9" l="1"/>
  <c r="I352" i="9"/>
  <c r="E180" i="9"/>
  <c r="K308" i="9"/>
  <c r="E312" i="9"/>
  <c r="K309" i="9"/>
  <c r="J263" i="9"/>
  <c r="AU17" i="9" l="1"/>
  <c r="AV17" i="9" l="1"/>
  <c r="AS17" i="9" s="1"/>
  <c r="G17" i="9" l="1"/>
  <c r="AD180" i="9"/>
  <c r="AB180" i="9"/>
  <c r="Z180" i="9"/>
  <c r="I63" i="9"/>
  <c r="K165" i="7"/>
  <c r="K164" i="9"/>
  <c r="AS8" i="9"/>
  <c r="AY17" i="9"/>
  <c r="AX17" i="9"/>
  <c r="AW17" i="9"/>
  <c r="K355" i="9"/>
  <c r="AP348" i="9"/>
  <c r="AS36" i="9" s="1"/>
  <c r="H311" i="9"/>
  <c r="J311" i="9"/>
  <c r="AP304" i="9"/>
  <c r="AS35" i="9" s="1"/>
  <c r="AP260" i="9"/>
  <c r="AS34" i="9" s="1"/>
  <c r="H169" i="9"/>
  <c r="AA180" i="9"/>
  <c r="X180" i="9"/>
  <c r="AP216" i="9"/>
  <c r="AS33" i="9" s="1"/>
  <c r="AF232" i="9"/>
  <c r="AP155" i="9"/>
  <c r="AN122" i="9"/>
  <c r="E115" i="9"/>
  <c r="T123" i="9"/>
  <c r="AP104" i="9"/>
  <c r="E64" i="9"/>
  <c r="AN72" i="9"/>
  <c r="AN71" i="9"/>
  <c r="AO70" i="9"/>
  <c r="AP55" i="9"/>
  <c r="AF189" i="9"/>
  <c r="T73" i="9"/>
  <c r="P73" i="9"/>
  <c r="L73" i="9"/>
  <c r="AB73" i="9"/>
  <c r="I221" i="9"/>
  <c r="H219" i="9"/>
  <c r="J219" i="9"/>
  <c r="K218" i="9"/>
  <c r="AB187" i="9"/>
  <c r="AB275" i="9" s="1"/>
  <c r="F180" i="9"/>
  <c r="D180" i="9"/>
  <c r="H176" i="9"/>
  <c r="I176" i="9"/>
  <c r="K178" i="9"/>
  <c r="AW20" i="9" s="1"/>
  <c r="AW19" i="9" s="1"/>
  <c r="H175" i="9"/>
  <c r="I175" i="9"/>
  <c r="J175" i="9"/>
  <c r="AN73" i="9" l="1"/>
  <c r="E317" i="9"/>
  <c r="AS31" i="9"/>
  <c r="AU35" i="9" s="1"/>
  <c r="AB363" i="9"/>
  <c r="AB319" i="9"/>
  <c r="E185" i="9"/>
  <c r="AF320" i="9"/>
  <c r="AF364" i="9"/>
  <c r="AO72" i="9"/>
  <c r="AB231" i="9"/>
  <c r="G176" i="9"/>
  <c r="G175" i="9"/>
  <c r="AU36" i="9" l="1"/>
  <c r="AU34" i="9"/>
  <c r="AU33" i="9"/>
  <c r="F224" i="9"/>
  <c r="D64" i="9"/>
  <c r="E69" i="9"/>
  <c r="F64" i="9"/>
  <c r="F69" i="9" s="1"/>
  <c r="AO73" i="9" s="1"/>
  <c r="AR9" i="9" l="1"/>
  <c r="AM356" i="9" l="1"/>
  <c r="AL356" i="9"/>
  <c r="AK356" i="9"/>
  <c r="AJ356" i="9"/>
  <c r="AI356" i="9"/>
  <c r="AH356" i="9"/>
  <c r="AG356" i="9"/>
  <c r="AF356" i="9"/>
  <c r="AE356" i="9"/>
  <c r="AD356" i="9"/>
  <c r="AC356" i="9"/>
  <c r="AB356" i="9"/>
  <c r="AA356" i="9"/>
  <c r="Z356" i="9"/>
  <c r="Y356" i="9"/>
  <c r="X356" i="9"/>
  <c r="W356" i="9"/>
  <c r="V356" i="9"/>
  <c r="U356" i="9"/>
  <c r="T356" i="9"/>
  <c r="S356" i="9"/>
  <c r="R356" i="9"/>
  <c r="Q356" i="9"/>
  <c r="P356" i="9"/>
  <c r="O356" i="9"/>
  <c r="N356" i="9"/>
  <c r="M356" i="9"/>
  <c r="L356" i="9"/>
  <c r="F356" i="9"/>
  <c r="E356" i="9"/>
  <c r="D356" i="9"/>
  <c r="G355" i="9"/>
  <c r="I354" i="9"/>
  <c r="I353" i="9"/>
  <c r="H353" i="9"/>
  <c r="H352" i="9"/>
  <c r="J351" i="9"/>
  <c r="I351" i="9"/>
  <c r="H351" i="9"/>
  <c r="I350" i="9"/>
  <c r="H350" i="9"/>
  <c r="J349" i="9"/>
  <c r="H349" i="9"/>
  <c r="I339" i="9"/>
  <c r="I338" i="9"/>
  <c r="I337" i="9"/>
  <c r="I336" i="9"/>
  <c r="AM312" i="9"/>
  <c r="AL312" i="9"/>
  <c r="AK312" i="9"/>
  <c r="AJ312" i="9"/>
  <c r="AI312" i="9"/>
  <c r="AH312" i="9"/>
  <c r="AG312" i="9"/>
  <c r="AF312" i="9"/>
  <c r="AE312" i="9"/>
  <c r="AD312" i="9"/>
  <c r="AC312" i="9"/>
  <c r="AB312" i="9"/>
  <c r="AA312" i="9"/>
  <c r="Z312" i="9"/>
  <c r="Y312" i="9"/>
  <c r="X312" i="9"/>
  <c r="W312" i="9"/>
  <c r="V312" i="9"/>
  <c r="U312" i="9"/>
  <c r="T312" i="9"/>
  <c r="S312" i="9"/>
  <c r="R312" i="9"/>
  <c r="Q312" i="9"/>
  <c r="P312" i="9"/>
  <c r="O312" i="9"/>
  <c r="N312" i="9"/>
  <c r="M312" i="9"/>
  <c r="L312" i="9"/>
  <c r="F312" i="9"/>
  <c r="D312" i="9"/>
  <c r="G311" i="9"/>
  <c r="J312" i="9"/>
  <c r="I310" i="9"/>
  <c r="H310" i="9"/>
  <c r="G308" i="9"/>
  <c r="I307" i="9"/>
  <c r="G307" i="9" s="1"/>
  <c r="I306" i="9"/>
  <c r="H306" i="9"/>
  <c r="I305" i="9"/>
  <c r="H305" i="9"/>
  <c r="I295" i="9"/>
  <c r="I294" i="9"/>
  <c r="I293" i="9"/>
  <c r="I292" i="9"/>
  <c r="AM268" i="9"/>
  <c r="AL268" i="9"/>
  <c r="AK268" i="9"/>
  <c r="AJ268" i="9"/>
  <c r="AI268" i="9"/>
  <c r="AH268" i="9"/>
  <c r="AG268" i="9"/>
  <c r="AF268" i="9"/>
  <c r="AE268" i="9"/>
  <c r="AD268" i="9"/>
  <c r="AC268" i="9"/>
  <c r="AB268" i="9"/>
  <c r="AA268" i="9"/>
  <c r="Z268" i="9"/>
  <c r="Y268" i="9"/>
  <c r="X268" i="9"/>
  <c r="W268" i="9"/>
  <c r="V268" i="9"/>
  <c r="U268" i="9"/>
  <c r="T268" i="9"/>
  <c r="S268" i="9"/>
  <c r="R268" i="9"/>
  <c r="Q268" i="9"/>
  <c r="P268" i="9"/>
  <c r="O268" i="9"/>
  <c r="N268" i="9"/>
  <c r="M268" i="9"/>
  <c r="L268" i="9"/>
  <c r="F268" i="9"/>
  <c r="E268" i="9"/>
  <c r="D268" i="9"/>
  <c r="I267" i="9"/>
  <c r="H267" i="9"/>
  <c r="I266" i="9"/>
  <c r="H266" i="9"/>
  <c r="K265" i="9"/>
  <c r="G265" i="9" s="1"/>
  <c r="J264" i="9"/>
  <c r="I264" i="9"/>
  <c r="H264" i="9"/>
  <c r="H263" i="9"/>
  <c r="I262" i="9"/>
  <c r="H262" i="9"/>
  <c r="K261" i="9"/>
  <c r="I251" i="9"/>
  <c r="I250" i="9"/>
  <c r="I249" i="9"/>
  <c r="I248" i="9"/>
  <c r="AM224" i="9"/>
  <c r="AL224" i="9"/>
  <c r="AK224" i="9"/>
  <c r="AJ224" i="9"/>
  <c r="AI224" i="9"/>
  <c r="AH224" i="9"/>
  <c r="AG224" i="9"/>
  <c r="AF224" i="9"/>
  <c r="AE224" i="9"/>
  <c r="AD224" i="9"/>
  <c r="AC224" i="9"/>
  <c r="AB224" i="9"/>
  <c r="AA224" i="9"/>
  <c r="Z224" i="9"/>
  <c r="Y224" i="9"/>
  <c r="X224" i="9"/>
  <c r="W224" i="9"/>
  <c r="V224" i="9"/>
  <c r="U224" i="9"/>
  <c r="T224" i="9"/>
  <c r="S224" i="9"/>
  <c r="R224" i="9"/>
  <c r="Q224" i="9"/>
  <c r="P224" i="9"/>
  <c r="O224" i="9"/>
  <c r="N224" i="9"/>
  <c r="M224" i="9"/>
  <c r="L224" i="9"/>
  <c r="E224" i="9"/>
  <c r="D224" i="9"/>
  <c r="K223" i="9"/>
  <c r="G223" i="9" s="1"/>
  <c r="I222" i="9"/>
  <c r="H222" i="9"/>
  <c r="H221" i="9"/>
  <c r="J220" i="9"/>
  <c r="H220" i="9"/>
  <c r="G219" i="9"/>
  <c r="I217" i="9"/>
  <c r="H217" i="9"/>
  <c r="I207" i="9"/>
  <c r="I206" i="9"/>
  <c r="I205" i="9"/>
  <c r="I204" i="9"/>
  <c r="AF233" i="9"/>
  <c r="AF276" i="9"/>
  <c r="T188" i="9"/>
  <c r="AF187" i="9"/>
  <c r="X187" i="9"/>
  <c r="T187" i="9"/>
  <c r="T363" i="9" s="1"/>
  <c r="P187" i="9"/>
  <c r="P275" i="9" s="1"/>
  <c r="L187" i="9"/>
  <c r="AM180" i="9"/>
  <c r="AL180" i="9"/>
  <c r="AK180" i="9"/>
  <c r="AJ180" i="9"/>
  <c r="AI180" i="9"/>
  <c r="AH180" i="9"/>
  <c r="AG180" i="9"/>
  <c r="AF180" i="9"/>
  <c r="AE180" i="9"/>
  <c r="AC180" i="9"/>
  <c r="Y180" i="9"/>
  <c r="W180" i="9"/>
  <c r="V180" i="9"/>
  <c r="U180" i="9"/>
  <c r="T180" i="9"/>
  <c r="S180" i="9"/>
  <c r="R180" i="9"/>
  <c r="Q180" i="9"/>
  <c r="P180" i="9"/>
  <c r="O180" i="9"/>
  <c r="N180" i="9"/>
  <c r="M180" i="9"/>
  <c r="L180" i="9"/>
  <c r="G178" i="9"/>
  <c r="J174" i="9"/>
  <c r="G174" i="9" s="1"/>
  <c r="H173" i="9"/>
  <c r="G173" i="9" s="1"/>
  <c r="K172" i="9"/>
  <c r="G172" i="9" s="1"/>
  <c r="I171" i="9"/>
  <c r="H171" i="9"/>
  <c r="I170" i="9"/>
  <c r="H170" i="9"/>
  <c r="J169" i="9"/>
  <c r="J168" i="9"/>
  <c r="I168" i="9"/>
  <c r="H168" i="9"/>
  <c r="J167" i="9"/>
  <c r="G167" i="9" s="1"/>
  <c r="K166" i="9"/>
  <c r="G166" i="9" s="1"/>
  <c r="J165" i="9"/>
  <c r="G165" i="9" s="1"/>
  <c r="H164" i="9"/>
  <c r="I163" i="9"/>
  <c r="H163" i="9"/>
  <c r="J162" i="9"/>
  <c r="I162" i="9"/>
  <c r="H162" i="9"/>
  <c r="I161" i="9"/>
  <c r="H161" i="9"/>
  <c r="I160" i="9"/>
  <c r="H160" i="9"/>
  <c r="I159" i="9"/>
  <c r="H159" i="9"/>
  <c r="I158" i="9"/>
  <c r="H158" i="9"/>
  <c r="I157" i="9"/>
  <c r="H157" i="9"/>
  <c r="I156" i="9"/>
  <c r="H156" i="9"/>
  <c r="I142" i="9"/>
  <c r="I141" i="9"/>
  <c r="I140" i="9"/>
  <c r="I139" i="9"/>
  <c r="AB124" i="9"/>
  <c r="AB189" i="9" s="1"/>
  <c r="AB321" i="9" s="1"/>
  <c r="X124" i="9"/>
  <c r="X189" i="9" s="1"/>
  <c r="T124" i="9"/>
  <c r="T189" i="9" s="1"/>
  <c r="P124" i="9"/>
  <c r="P189" i="9" s="1"/>
  <c r="L124" i="9"/>
  <c r="AB123" i="9"/>
  <c r="AB188" i="9" s="1"/>
  <c r="X123" i="9"/>
  <c r="X188" i="9" s="1"/>
  <c r="P123" i="9"/>
  <c r="L123" i="9"/>
  <c r="AM115" i="9"/>
  <c r="AL115" i="9"/>
  <c r="AK115" i="9"/>
  <c r="AJ115" i="9"/>
  <c r="AI115" i="9"/>
  <c r="AH115" i="9"/>
  <c r="AG115" i="9"/>
  <c r="AF115" i="9"/>
  <c r="AE115" i="9"/>
  <c r="AD115" i="9"/>
  <c r="AC115" i="9"/>
  <c r="AB115" i="9"/>
  <c r="AA115" i="9"/>
  <c r="Z115" i="9"/>
  <c r="Y115" i="9"/>
  <c r="X115" i="9"/>
  <c r="W115" i="9"/>
  <c r="V115" i="9"/>
  <c r="U115" i="9"/>
  <c r="T115" i="9"/>
  <c r="S115" i="9"/>
  <c r="R115" i="9"/>
  <c r="Q115" i="9"/>
  <c r="P115" i="9"/>
  <c r="O115" i="9"/>
  <c r="N115" i="9"/>
  <c r="M115" i="9"/>
  <c r="L115" i="9"/>
  <c r="K115" i="9"/>
  <c r="F115" i="9"/>
  <c r="F185" i="9" s="1"/>
  <c r="D115" i="9"/>
  <c r="D185" i="9" s="1"/>
  <c r="J114" i="9"/>
  <c r="H114" i="9"/>
  <c r="J113" i="9"/>
  <c r="H113" i="9"/>
  <c r="I112" i="9"/>
  <c r="H112" i="9"/>
  <c r="I111" i="9"/>
  <c r="H111" i="9"/>
  <c r="I110" i="9"/>
  <c r="H110" i="9"/>
  <c r="I109" i="9"/>
  <c r="H109" i="9"/>
  <c r="I108" i="9"/>
  <c r="H108" i="9"/>
  <c r="I107" i="9"/>
  <c r="H107" i="9"/>
  <c r="H106" i="9"/>
  <c r="G106" i="9" s="1"/>
  <c r="I105" i="9"/>
  <c r="H105" i="9"/>
  <c r="I91" i="9"/>
  <c r="I90" i="9"/>
  <c r="I89" i="9"/>
  <c r="I88" i="9"/>
  <c r="AM64" i="9"/>
  <c r="AL64" i="9"/>
  <c r="AL69" i="9" s="1"/>
  <c r="AK64" i="9"/>
  <c r="AJ64" i="9"/>
  <c r="AI64" i="9"/>
  <c r="AI69" i="9" s="1"/>
  <c r="AH64" i="9"/>
  <c r="AG64" i="9"/>
  <c r="AF64" i="9"/>
  <c r="AE64" i="9"/>
  <c r="AE69" i="9" s="1"/>
  <c r="AD64" i="9"/>
  <c r="AC64" i="9"/>
  <c r="AB64" i="9"/>
  <c r="AB69" i="9" s="1"/>
  <c r="AA64" i="9"/>
  <c r="Z64" i="9"/>
  <c r="Y64" i="9"/>
  <c r="X64" i="9"/>
  <c r="W64" i="9"/>
  <c r="W69" i="9" s="1"/>
  <c r="V64" i="9"/>
  <c r="V69" i="9" s="1"/>
  <c r="U64" i="9"/>
  <c r="T64" i="9"/>
  <c r="T69" i="9" s="1"/>
  <c r="S64" i="9"/>
  <c r="R64" i="9"/>
  <c r="Q64" i="9"/>
  <c r="P64" i="9"/>
  <c r="O64" i="9"/>
  <c r="N64" i="9"/>
  <c r="M64" i="9"/>
  <c r="L64" i="9"/>
  <c r="I64" i="9"/>
  <c r="G63" i="9"/>
  <c r="K62" i="9"/>
  <c r="G62" i="9" s="1"/>
  <c r="H61" i="9"/>
  <c r="G61" i="9" s="1"/>
  <c r="K60" i="9"/>
  <c r="H59" i="9"/>
  <c r="G59" i="9" s="1"/>
  <c r="H58" i="9"/>
  <c r="J57" i="9"/>
  <c r="G57" i="9" s="1"/>
  <c r="J56" i="9"/>
  <c r="I42" i="9"/>
  <c r="I41" i="9"/>
  <c r="I40" i="9"/>
  <c r="I39" i="9"/>
  <c r="AW21" i="9" l="1"/>
  <c r="AB276" i="9"/>
  <c r="AB320" i="9"/>
  <c r="AN123" i="9"/>
  <c r="AN124" i="9"/>
  <c r="AW23" i="9"/>
  <c r="AW24" i="9"/>
  <c r="AB225" i="9"/>
  <c r="G261" i="9"/>
  <c r="AW22" i="9"/>
  <c r="G56" i="9"/>
  <c r="M185" i="9"/>
  <c r="H268" i="9"/>
  <c r="AB269" i="9"/>
  <c r="H180" i="9"/>
  <c r="AN187" i="9"/>
  <c r="AO187" i="9" s="1"/>
  <c r="X276" i="9"/>
  <c r="X320" i="9"/>
  <c r="X232" i="9"/>
  <c r="T181" i="9"/>
  <c r="T276" i="9"/>
  <c r="T232" i="9"/>
  <c r="T320" i="9"/>
  <c r="AB365" i="9"/>
  <c r="AB232" i="9"/>
  <c r="AB364" i="9"/>
  <c r="I180" i="9"/>
  <c r="P188" i="9"/>
  <c r="P364" i="9" s="1"/>
  <c r="L189" i="9"/>
  <c r="L365" i="9" s="1"/>
  <c r="L231" i="9"/>
  <c r="P276" i="9"/>
  <c r="AB277" i="9"/>
  <c r="AB233" i="9"/>
  <c r="G350" i="9"/>
  <c r="G306" i="9"/>
  <c r="G171" i="9"/>
  <c r="G217" i="9"/>
  <c r="S120" i="9"/>
  <c r="G114" i="9"/>
  <c r="AI120" i="9"/>
  <c r="G161" i="9"/>
  <c r="G113" i="9"/>
  <c r="D120" i="9"/>
  <c r="AO122" i="9" s="1"/>
  <c r="L120" i="9"/>
  <c r="P120" i="9"/>
  <c r="X120" i="9"/>
  <c r="AF120" i="9"/>
  <c r="AJ120" i="9"/>
  <c r="S69" i="9"/>
  <c r="W361" i="9"/>
  <c r="AA120" i="9"/>
  <c r="G156" i="9"/>
  <c r="G158" i="9"/>
  <c r="G351" i="9"/>
  <c r="G108" i="9"/>
  <c r="G112" i="9"/>
  <c r="AJ116" i="9"/>
  <c r="J115" i="9"/>
  <c r="T319" i="9"/>
  <c r="G352" i="9"/>
  <c r="D69" i="9"/>
  <c r="AO71" i="9" s="1"/>
  <c r="AJ69" i="9"/>
  <c r="S273" i="9"/>
  <c r="W273" i="9"/>
  <c r="AI273" i="9"/>
  <c r="AM273" i="9"/>
  <c r="L69" i="9"/>
  <c r="X69" i="9"/>
  <c r="G105" i="9"/>
  <c r="G107" i="9"/>
  <c r="T120" i="9"/>
  <c r="L225" i="9"/>
  <c r="P225" i="9"/>
  <c r="T225" i="9"/>
  <c r="X229" i="9"/>
  <c r="AF225" i="9"/>
  <c r="AJ225" i="9"/>
  <c r="P357" i="9"/>
  <c r="T357" i="9"/>
  <c r="X357" i="9"/>
  <c r="AF357" i="9"/>
  <c r="AJ357" i="9"/>
  <c r="G111" i="9"/>
  <c r="G160" i="9"/>
  <c r="G162" i="9"/>
  <c r="G220" i="9"/>
  <c r="D229" i="9"/>
  <c r="G349" i="9"/>
  <c r="O120" i="9"/>
  <c r="W120" i="9"/>
  <c r="AE120" i="9"/>
  <c r="AF69" i="9"/>
  <c r="G110" i="9"/>
  <c r="AB120" i="9"/>
  <c r="G222" i="9"/>
  <c r="K268" i="9"/>
  <c r="AF277" i="9"/>
  <c r="R361" i="9"/>
  <c r="R317" i="9"/>
  <c r="AH317" i="9"/>
  <c r="AH69" i="9"/>
  <c r="AH361" i="9"/>
  <c r="R69" i="9"/>
  <c r="N185" i="9"/>
  <c r="R185" i="9"/>
  <c r="V185" i="9"/>
  <c r="Z185" i="9"/>
  <c r="AD185" i="9"/>
  <c r="AH185" i="9"/>
  <c r="P321" i="9"/>
  <c r="P233" i="9"/>
  <c r="P277" i="9"/>
  <c r="G159" i="9"/>
  <c r="H312" i="9"/>
  <c r="G305" i="9"/>
  <c r="AM361" i="9"/>
  <c r="G109" i="9"/>
  <c r="O185" i="9"/>
  <c r="S185" i="9"/>
  <c r="W185" i="9"/>
  <c r="AA185" i="9"/>
  <c r="AE185" i="9"/>
  <c r="AI185" i="9"/>
  <c r="AM185" i="9"/>
  <c r="G168" i="9"/>
  <c r="AL185" i="9"/>
  <c r="X363" i="9"/>
  <c r="X275" i="9"/>
  <c r="L229" i="9"/>
  <c r="AB229" i="9"/>
  <c r="G264" i="9"/>
  <c r="L273" i="9"/>
  <c r="AJ269" i="9"/>
  <c r="AB273" i="9"/>
  <c r="I312" i="9"/>
  <c r="G309" i="9"/>
  <c r="S361" i="9"/>
  <c r="AA361" i="9"/>
  <c r="O69" i="9"/>
  <c r="AA69" i="9"/>
  <c r="AM69" i="9"/>
  <c r="D273" i="9"/>
  <c r="L185" i="9"/>
  <c r="P185" i="9"/>
  <c r="T185" i="9"/>
  <c r="X185" i="9"/>
  <c r="AB185" i="9"/>
  <c r="AF185" i="9"/>
  <c r="AJ185" i="9"/>
  <c r="T116" i="9"/>
  <c r="AM120" i="9"/>
  <c r="G170" i="9"/>
  <c r="Y185" i="9"/>
  <c r="H224" i="9"/>
  <c r="J224" i="9"/>
  <c r="L313" i="9"/>
  <c r="P313" i="9"/>
  <c r="T313" i="9"/>
  <c r="X313" i="9"/>
  <c r="AB313" i="9"/>
  <c r="AF313" i="9"/>
  <c r="AJ313" i="9"/>
  <c r="G354" i="9"/>
  <c r="P65" i="9"/>
  <c r="P69" i="9"/>
  <c r="X116" i="9"/>
  <c r="G221" i="9"/>
  <c r="G267" i="9"/>
  <c r="K312" i="9"/>
  <c r="H356" i="9"/>
  <c r="G353" i="9"/>
  <c r="X364" i="9"/>
  <c r="T277" i="9"/>
  <c r="T233" i="9"/>
  <c r="T365" i="9"/>
  <c r="T321" i="9"/>
  <c r="M317" i="9"/>
  <c r="M229" i="9"/>
  <c r="Q185" i="9"/>
  <c r="Q273" i="9"/>
  <c r="P181" i="9"/>
  <c r="U185" i="9"/>
  <c r="U229" i="9"/>
  <c r="AC185" i="9"/>
  <c r="AB181" i="9"/>
  <c r="AC317" i="9"/>
  <c r="AC229" i="9"/>
  <c r="AF181" i="9"/>
  <c r="AG185" i="9"/>
  <c r="AK185" i="9"/>
  <c r="AK229" i="9"/>
  <c r="E361" i="9"/>
  <c r="E273" i="9"/>
  <c r="E120" i="9"/>
  <c r="E229" i="9"/>
  <c r="G157" i="9"/>
  <c r="T364" i="9"/>
  <c r="G60" i="9"/>
  <c r="K64" i="9"/>
  <c r="F273" i="9"/>
  <c r="F361" i="9"/>
  <c r="F120" i="9"/>
  <c r="AO124" i="9" s="1"/>
  <c r="F317" i="9"/>
  <c r="F229" i="9"/>
  <c r="AS7" i="9" s="1"/>
  <c r="AQ17" i="9" s="1"/>
  <c r="M361" i="9"/>
  <c r="M69" i="9"/>
  <c r="M120" i="9"/>
  <c r="Q361" i="9"/>
  <c r="Q317" i="9"/>
  <c r="Q69" i="9"/>
  <c r="Q120" i="9"/>
  <c r="U361" i="9"/>
  <c r="U273" i="9"/>
  <c r="U69" i="9"/>
  <c r="T70" i="9" s="1"/>
  <c r="U120" i="9"/>
  <c r="Y361" i="9"/>
  <c r="Y317" i="9"/>
  <c r="Y69" i="9"/>
  <c r="Y120" i="9"/>
  <c r="Y273" i="9"/>
  <c r="X65" i="9"/>
  <c r="AC361" i="9"/>
  <c r="AC69" i="9"/>
  <c r="AC120" i="9"/>
  <c r="AG361" i="9"/>
  <c r="AG317" i="9"/>
  <c r="AG69" i="9"/>
  <c r="AG120" i="9"/>
  <c r="AK361" i="9"/>
  <c r="AK273" i="9"/>
  <c r="AK69" i="9"/>
  <c r="AK120" i="9"/>
  <c r="T65" i="9"/>
  <c r="X321" i="9"/>
  <c r="X277" i="9"/>
  <c r="X233" i="9"/>
  <c r="X225" i="9"/>
  <c r="P229" i="9"/>
  <c r="AF229" i="9"/>
  <c r="J268" i="9"/>
  <c r="G263" i="9"/>
  <c r="P269" i="9"/>
  <c r="T269" i="9"/>
  <c r="X269" i="9"/>
  <c r="AF269" i="9"/>
  <c r="L269" i="9"/>
  <c r="AC273" i="9"/>
  <c r="H64" i="9"/>
  <c r="G58" i="9"/>
  <c r="I69" i="9"/>
  <c r="N273" i="9"/>
  <c r="N361" i="9"/>
  <c r="N120" i="9"/>
  <c r="N317" i="9"/>
  <c r="N229" i="9"/>
  <c r="R273" i="9"/>
  <c r="R120" i="9"/>
  <c r="R229" i="9"/>
  <c r="V273" i="9"/>
  <c r="V361" i="9"/>
  <c r="V120" i="9"/>
  <c r="V317" i="9"/>
  <c r="V229" i="9"/>
  <c r="Z273" i="9"/>
  <c r="Z120" i="9"/>
  <c r="Z229" i="9"/>
  <c r="AD273" i="9"/>
  <c r="AD361" i="9"/>
  <c r="AD120" i="9"/>
  <c r="AD317" i="9"/>
  <c r="AD229" i="9"/>
  <c r="AH273" i="9"/>
  <c r="AH120" i="9"/>
  <c r="AH229" i="9"/>
  <c r="AL273" i="9"/>
  <c r="AL361" i="9"/>
  <c r="AL120" i="9"/>
  <c r="AL317" i="9"/>
  <c r="AL229" i="9"/>
  <c r="AF65" i="9"/>
  <c r="N69" i="9"/>
  <c r="AD69" i="9"/>
  <c r="H115" i="9"/>
  <c r="J180" i="9"/>
  <c r="K180" i="9"/>
  <c r="G164" i="9"/>
  <c r="P363" i="9"/>
  <c r="P319" i="9"/>
  <c r="AF319" i="9"/>
  <c r="AF363" i="9"/>
  <c r="AF275" i="9"/>
  <c r="I224" i="9"/>
  <c r="Q229" i="9"/>
  <c r="Y229" i="9"/>
  <c r="AG229" i="9"/>
  <c r="P231" i="9"/>
  <c r="I268" i="9"/>
  <c r="G262" i="9"/>
  <c r="AG273" i="9"/>
  <c r="G310" i="9"/>
  <c r="U317" i="9"/>
  <c r="AK317" i="9"/>
  <c r="I356" i="9"/>
  <c r="Z361" i="9"/>
  <c r="J64" i="9"/>
  <c r="AE273" i="9"/>
  <c r="AJ65" i="9"/>
  <c r="Z69" i="9"/>
  <c r="I115" i="9"/>
  <c r="P365" i="9"/>
  <c r="G163" i="9"/>
  <c r="G169" i="9"/>
  <c r="T273" i="9"/>
  <c r="X181" i="9"/>
  <c r="AJ181" i="9"/>
  <c r="AJ273" i="9"/>
  <c r="L181" i="9"/>
  <c r="T275" i="9"/>
  <c r="T231" i="9"/>
  <c r="G218" i="9"/>
  <c r="K224" i="9"/>
  <c r="T229" i="9"/>
  <c r="AJ229" i="9"/>
  <c r="AF231" i="9"/>
  <c r="G266" i="9"/>
  <c r="M273" i="9"/>
  <c r="X273" i="9"/>
  <c r="Z317" i="9"/>
  <c r="O361" i="9"/>
  <c r="AE361" i="9"/>
  <c r="X365" i="9"/>
  <c r="O317" i="9"/>
  <c r="W317" i="9"/>
  <c r="AI317" i="9"/>
  <c r="L116" i="9"/>
  <c r="L188" i="9"/>
  <c r="AN188" i="9" s="1"/>
  <c r="AO188" i="9" s="1"/>
  <c r="O273" i="9"/>
  <c r="J356" i="9"/>
  <c r="AI361" i="9"/>
  <c r="S317" i="9"/>
  <c r="AA317" i="9"/>
  <c r="AE317" i="9"/>
  <c r="AM317" i="9"/>
  <c r="AB116" i="9"/>
  <c r="X319" i="9"/>
  <c r="AF365" i="9"/>
  <c r="D317" i="9"/>
  <c r="D361" i="9"/>
  <c r="L317" i="9"/>
  <c r="L361" i="9"/>
  <c r="P317" i="9"/>
  <c r="P361" i="9"/>
  <c r="T317" i="9"/>
  <c r="T361" i="9"/>
  <c r="X317" i="9"/>
  <c r="X361" i="9"/>
  <c r="AB317" i="9"/>
  <c r="AB361" i="9"/>
  <c r="AF317" i="9"/>
  <c r="AF361" i="9"/>
  <c r="AJ317" i="9"/>
  <c r="AJ361" i="9"/>
  <c r="L65" i="9"/>
  <c r="AB65" i="9"/>
  <c r="P116" i="9"/>
  <c r="AF116" i="9"/>
  <c r="L319" i="9"/>
  <c r="L363" i="9"/>
  <c r="O229" i="9"/>
  <c r="S229" i="9"/>
  <c r="W229" i="9"/>
  <c r="AA229" i="9"/>
  <c r="AE229" i="9"/>
  <c r="AI229" i="9"/>
  <c r="AM229" i="9"/>
  <c r="X231" i="9"/>
  <c r="P273" i="9"/>
  <c r="AA273" i="9"/>
  <c r="AF273" i="9"/>
  <c r="L275" i="9"/>
  <c r="AF321" i="9"/>
  <c r="K356" i="9"/>
  <c r="L357" i="9"/>
  <c r="AB357" i="9"/>
  <c r="AN181" i="9" l="1"/>
  <c r="AO123" i="9"/>
  <c r="AN313" i="9"/>
  <c r="G268" i="9"/>
  <c r="AO269" i="9" s="1"/>
  <c r="AY20" i="9"/>
  <c r="L321" i="9"/>
  <c r="AN321" i="9" s="1"/>
  <c r="AO321" i="9" s="1"/>
  <c r="AN189" i="9"/>
  <c r="AO189" i="9" s="1"/>
  <c r="L186" i="9"/>
  <c r="AN275" i="9"/>
  <c r="AO275" i="9" s="1"/>
  <c r="AN363" i="9"/>
  <c r="AO363" i="9" s="1"/>
  <c r="AN319" i="9"/>
  <c r="AO319" i="9" s="1"/>
  <c r="AN116" i="9"/>
  <c r="AS4" i="9"/>
  <c r="AR4" i="9" s="1"/>
  <c r="AN269" i="9"/>
  <c r="G64" i="9"/>
  <c r="G224" i="9"/>
  <c r="AO225" i="9" s="1"/>
  <c r="AN231" i="9"/>
  <c r="AO231" i="9" s="1"/>
  <c r="P320" i="9"/>
  <c r="P232" i="9"/>
  <c r="AN365" i="9"/>
  <c r="AO365" i="9" s="1"/>
  <c r="AN225" i="9"/>
  <c r="G180" i="9"/>
  <c r="AN65" i="9"/>
  <c r="AN357" i="9"/>
  <c r="L277" i="9"/>
  <c r="AN277" i="9" s="1"/>
  <c r="AO277" i="9" s="1"/>
  <c r="L233" i="9"/>
  <c r="AN233" i="9" s="1"/>
  <c r="AO233" i="9" s="1"/>
  <c r="X121" i="9"/>
  <c r="X186" i="9"/>
  <c r="AB186" i="9"/>
  <c r="X362" i="9"/>
  <c r="P362" i="9"/>
  <c r="L70" i="9"/>
  <c r="AF318" i="9"/>
  <c r="I317" i="9"/>
  <c r="G312" i="9"/>
  <c r="AO313" i="9" s="1"/>
  <c r="G356" i="9"/>
  <c r="AO357" i="9" s="1"/>
  <c r="AB318" i="9"/>
  <c r="AJ230" i="9"/>
  <c r="AJ121" i="9"/>
  <c r="AF121" i="9"/>
  <c r="AB121" i="9"/>
  <c r="AF186" i="9"/>
  <c r="G115" i="9"/>
  <c r="L274" i="9"/>
  <c r="P318" i="9"/>
  <c r="AJ362" i="9"/>
  <c r="X230" i="9"/>
  <c r="I120" i="9"/>
  <c r="AJ70" i="9"/>
  <c r="AF70" i="9"/>
  <c r="AB70" i="9"/>
  <c r="T121" i="9"/>
  <c r="P121" i="9"/>
  <c r="AB230" i="9"/>
  <c r="P186" i="9"/>
  <c r="I273" i="9"/>
  <c r="I361" i="9"/>
  <c r="I229" i="9"/>
  <c r="AJ318" i="9"/>
  <c r="T318" i="9"/>
  <c r="L318" i="9"/>
  <c r="AB274" i="9"/>
  <c r="X70" i="9"/>
  <c r="P70" i="9"/>
  <c r="AJ186" i="9"/>
  <c r="T186" i="9"/>
  <c r="L230" i="9"/>
  <c r="L276" i="9"/>
  <c r="AN276" i="9" s="1"/>
  <c r="AO276" i="9" s="1"/>
  <c r="L364" i="9"/>
  <c r="AN364" i="9" s="1"/>
  <c r="AO364" i="9" s="1"/>
  <c r="L320" i="9"/>
  <c r="L232" i="9"/>
  <c r="K317" i="9"/>
  <c r="K273" i="9"/>
  <c r="K229" i="9"/>
  <c r="K185" i="9"/>
  <c r="K361" i="9"/>
  <c r="K120" i="9"/>
  <c r="K69" i="9"/>
  <c r="P274" i="9"/>
  <c r="AF362" i="9"/>
  <c r="T230" i="9"/>
  <c r="X318" i="9"/>
  <c r="AJ274" i="9"/>
  <c r="T274" i="9"/>
  <c r="J273" i="9"/>
  <c r="J120" i="9"/>
  <c r="J229" i="9"/>
  <c r="J317" i="9"/>
  <c r="J69" i="9"/>
  <c r="J361" i="9"/>
  <c r="J185" i="9"/>
  <c r="AF230" i="9"/>
  <c r="L121" i="9"/>
  <c r="AF274" i="9"/>
  <c r="AB362" i="9"/>
  <c r="T362" i="9"/>
  <c r="L362" i="9"/>
  <c r="X274" i="9"/>
  <c r="I185" i="9"/>
  <c r="H317" i="9"/>
  <c r="H361" i="9"/>
  <c r="H185" i="9"/>
  <c r="H69" i="9"/>
  <c r="H273" i="9"/>
  <c r="H229" i="9"/>
  <c r="H120" i="9"/>
  <c r="P230" i="9"/>
  <c r="AN320" i="9" l="1"/>
  <c r="AO320" i="9" s="1"/>
  <c r="AN232" i="9"/>
  <c r="AO232" i="9" s="1"/>
  <c r="AO65" i="9"/>
  <c r="G229" i="9"/>
  <c r="G14" i="9" s="1"/>
  <c r="AY19" i="9" s="1"/>
  <c r="AU26" i="9" s="1"/>
  <c r="AW26" i="9" s="1"/>
  <c r="G19" i="9" s="1"/>
  <c r="G185" i="9"/>
  <c r="AO186" i="9" s="1"/>
  <c r="AN70" i="9"/>
  <c r="G69" i="9"/>
  <c r="G120" i="9"/>
  <c r="AO121" i="9" s="1"/>
  <c r="AO116" i="9"/>
  <c r="AN121" i="9"/>
  <c r="AN230" i="9"/>
  <c r="AN274" i="9"/>
  <c r="AN318" i="9"/>
  <c r="AN362" i="9"/>
  <c r="AO181" i="9"/>
  <c r="AN186" i="9"/>
  <c r="G273" i="9"/>
  <c r="G317" i="9"/>
  <c r="AO318" i="9" s="1"/>
  <c r="G361" i="9"/>
  <c r="AO362" i="9" s="1"/>
  <c r="AR7" i="9" l="1"/>
  <c r="AO274" i="9"/>
  <c r="AO230" i="9"/>
  <c r="AR10" i="9" l="1"/>
  <c r="G15" i="9" s="1"/>
  <c r="AQ15" i="9" s="1"/>
  <c r="AV35" i="9"/>
  <c r="AV34" i="9"/>
  <c r="AV36" i="9"/>
  <c r="AV33" i="9"/>
  <c r="AF190" i="7" l="1"/>
  <c r="K180" i="7" l="1"/>
  <c r="G180" i="7" s="1"/>
  <c r="AF372" i="7"/>
  <c r="K167" i="7"/>
  <c r="G167" i="7" s="1"/>
  <c r="L125" i="7"/>
  <c r="I64" i="7"/>
  <c r="K177" i="7"/>
  <c r="P125" i="7"/>
  <c r="P190" i="7" s="1"/>
  <c r="J56" i="7"/>
  <c r="J166" i="7"/>
  <c r="G166" i="7"/>
  <c r="AE409" i="7"/>
  <c r="AB409" i="7"/>
  <c r="H408" i="7"/>
  <c r="G408" i="7" s="1"/>
  <c r="I408" i="7"/>
  <c r="I406" i="7"/>
  <c r="I403" i="7"/>
  <c r="G403" i="7"/>
  <c r="I404" i="7"/>
  <c r="I407" i="7"/>
  <c r="G407" i="7" s="1"/>
  <c r="H404" i="7"/>
  <c r="G404" i="7" s="1"/>
  <c r="J402" i="7"/>
  <c r="G402" i="7" s="1"/>
  <c r="I401" i="7"/>
  <c r="I400" i="7"/>
  <c r="J400" i="7"/>
  <c r="J409" i="7" s="1"/>
  <c r="K405" i="7"/>
  <c r="K409" i="7"/>
  <c r="G405" i="7"/>
  <c r="H401" i="7"/>
  <c r="G401" i="7" s="1"/>
  <c r="H402" i="7"/>
  <c r="H406" i="7"/>
  <c r="H400" i="7"/>
  <c r="H409" i="7" s="1"/>
  <c r="J354" i="7"/>
  <c r="AF189" i="7"/>
  <c r="AF417" i="7" s="1"/>
  <c r="AF371" i="7"/>
  <c r="AE363" i="7"/>
  <c r="AB363" i="7"/>
  <c r="AC363" i="7"/>
  <c r="AC368" i="7"/>
  <c r="AD363" i="7"/>
  <c r="K362" i="7"/>
  <c r="G362" i="7" s="1"/>
  <c r="K361" i="7"/>
  <c r="K363" i="7" s="1"/>
  <c r="G361" i="7"/>
  <c r="J360" i="7"/>
  <c r="G360" i="7" s="1"/>
  <c r="J356" i="7"/>
  <c r="J363" i="7"/>
  <c r="I356" i="7"/>
  <c r="I363" i="7" s="1"/>
  <c r="I357" i="7"/>
  <c r="I358" i="7"/>
  <c r="I359" i="7"/>
  <c r="G359" i="7"/>
  <c r="I355" i="7"/>
  <c r="H355" i="7"/>
  <c r="G355" i="7" s="1"/>
  <c r="H356" i="7"/>
  <c r="G356" i="7"/>
  <c r="H357" i="7"/>
  <c r="G357" i="7"/>
  <c r="H358" i="7"/>
  <c r="G358" i="7"/>
  <c r="H359" i="7"/>
  <c r="H354" i="7"/>
  <c r="G354" i="7" s="1"/>
  <c r="H363" i="7"/>
  <c r="M363" i="7"/>
  <c r="N363" i="7"/>
  <c r="O363" i="7"/>
  <c r="P363" i="7"/>
  <c r="P368" i="7" s="1"/>
  <c r="P364" i="7"/>
  <c r="Q363" i="7"/>
  <c r="R363" i="7"/>
  <c r="S363" i="7"/>
  <c r="T363" i="7"/>
  <c r="T364" i="7" s="1"/>
  <c r="U363" i="7"/>
  <c r="V363" i="7"/>
  <c r="W363" i="7"/>
  <c r="X363" i="7"/>
  <c r="Y363" i="7"/>
  <c r="Z363" i="7"/>
  <c r="AA363" i="7"/>
  <c r="AF363" i="7"/>
  <c r="AF364" i="7" s="1"/>
  <c r="AG363" i="7"/>
  <c r="AH363" i="7"/>
  <c r="AI363" i="7"/>
  <c r="L363" i="7"/>
  <c r="L364" i="7" s="1"/>
  <c r="E363" i="7"/>
  <c r="F363" i="7"/>
  <c r="D363" i="7"/>
  <c r="M317" i="7"/>
  <c r="N317" i="7"/>
  <c r="O317" i="7"/>
  <c r="P317" i="7"/>
  <c r="Q317" i="7"/>
  <c r="R317" i="7"/>
  <c r="S317" i="7"/>
  <c r="T317" i="7"/>
  <c r="U317" i="7"/>
  <c r="V317" i="7"/>
  <c r="W317" i="7"/>
  <c r="X317" i="7"/>
  <c r="Y317" i="7"/>
  <c r="X318" i="7" s="1"/>
  <c r="Z317" i="7"/>
  <c r="AA317" i="7"/>
  <c r="AB317" i="7"/>
  <c r="AC317" i="7"/>
  <c r="AB318" i="7" s="1"/>
  <c r="AD317" i="7"/>
  <c r="AE317" i="7"/>
  <c r="AF317" i="7"/>
  <c r="AF322" i="7" s="1"/>
  <c r="AG317" i="7"/>
  <c r="AF318" i="7" s="1"/>
  <c r="AH317" i="7"/>
  <c r="AI317" i="7"/>
  <c r="L317" i="7"/>
  <c r="F317" i="7"/>
  <c r="D317" i="7"/>
  <c r="K314" i="7"/>
  <c r="K312" i="7"/>
  <c r="G312" i="7" s="1"/>
  <c r="J178" i="7"/>
  <c r="J317" i="7"/>
  <c r="I310" i="7"/>
  <c r="I311" i="7"/>
  <c r="G311" i="7"/>
  <c r="I313" i="7"/>
  <c r="G313" i="7" s="1"/>
  <c r="I178" i="7"/>
  <c r="I315" i="7"/>
  <c r="I309" i="7"/>
  <c r="H310" i="7"/>
  <c r="G310" i="7"/>
  <c r="H313" i="7"/>
  <c r="H178" i="7"/>
  <c r="H315" i="7"/>
  <c r="G315" i="7" s="1"/>
  <c r="H316" i="7"/>
  <c r="G316" i="7" s="1"/>
  <c r="H309" i="7"/>
  <c r="K271" i="7"/>
  <c r="G271" i="7" s="1"/>
  <c r="K267" i="7"/>
  <c r="J266" i="7"/>
  <c r="J265" i="7"/>
  <c r="I265" i="7"/>
  <c r="I266" i="7"/>
  <c r="I268" i="7"/>
  <c r="G268" i="7"/>
  <c r="I269" i="7"/>
  <c r="I270" i="7"/>
  <c r="H265" i="7"/>
  <c r="G265" i="7"/>
  <c r="H266" i="7"/>
  <c r="H268" i="7"/>
  <c r="H269" i="7"/>
  <c r="G269" i="7" s="1"/>
  <c r="H270" i="7"/>
  <c r="H272" i="7" s="1"/>
  <c r="I264" i="7"/>
  <c r="H264" i="7"/>
  <c r="K263" i="7"/>
  <c r="K272" i="7" s="1"/>
  <c r="G263" i="7"/>
  <c r="G267" i="7"/>
  <c r="H224" i="7"/>
  <c r="I224" i="7"/>
  <c r="K225" i="7"/>
  <c r="G225" i="7"/>
  <c r="K223" i="7"/>
  <c r="G223" i="7" s="1"/>
  <c r="I222" i="7"/>
  <c r="J221" i="7"/>
  <c r="H221" i="7"/>
  <c r="G221" i="7" s="1"/>
  <c r="J220" i="7"/>
  <c r="I220" i="7"/>
  <c r="H222" i="7"/>
  <c r="H220" i="7"/>
  <c r="K219" i="7"/>
  <c r="H218" i="7"/>
  <c r="G218" i="7" s="1"/>
  <c r="I218" i="7"/>
  <c r="I179" i="7"/>
  <c r="AB124" i="7"/>
  <c r="AB189" i="7"/>
  <c r="H179" i="7"/>
  <c r="G179" i="7"/>
  <c r="AF188" i="7"/>
  <c r="AF233" i="7" s="1"/>
  <c r="AB188" i="7"/>
  <c r="AO188" i="7" s="1"/>
  <c r="X188" i="7"/>
  <c r="X416" i="7" s="1"/>
  <c r="T125" i="7"/>
  <c r="T190" i="7" s="1"/>
  <c r="T188" i="7"/>
  <c r="T370" i="7"/>
  <c r="P188" i="7"/>
  <c r="L188" i="7"/>
  <c r="L370" i="7" s="1"/>
  <c r="L233" i="7"/>
  <c r="L416" i="7"/>
  <c r="AJ181" i="7"/>
  <c r="U181" i="7"/>
  <c r="V181" i="7"/>
  <c r="V368" i="7" s="1"/>
  <c r="W181" i="7"/>
  <c r="X181" i="7"/>
  <c r="Y181" i="7"/>
  <c r="Y226" i="7" s="1"/>
  <c r="Z181" i="7"/>
  <c r="AA181" i="7"/>
  <c r="AA277" i="7" s="1"/>
  <c r="AB181" i="7"/>
  <c r="AC181" i="7"/>
  <c r="AC226" i="7" s="1"/>
  <c r="AC231" i="7" s="1"/>
  <c r="AD181" i="7"/>
  <c r="AB182" i="7" s="1"/>
  <c r="AE181" i="7"/>
  <c r="AF181" i="7"/>
  <c r="AG181" i="7"/>
  <c r="AG226" i="7" s="1"/>
  <c r="AH181" i="7"/>
  <c r="AI181" i="7"/>
  <c r="T181" i="7"/>
  <c r="S181" i="7"/>
  <c r="R181" i="7"/>
  <c r="Q181" i="7"/>
  <c r="P182" i="7" s="1"/>
  <c r="P181" i="7"/>
  <c r="M181" i="7"/>
  <c r="N181" i="7"/>
  <c r="O181" i="7"/>
  <c r="O322" i="7" s="1"/>
  <c r="L181" i="7"/>
  <c r="H157" i="7"/>
  <c r="J175" i="7"/>
  <c r="G175" i="7" s="1"/>
  <c r="K173" i="7"/>
  <c r="G173" i="7"/>
  <c r="J170" i="7"/>
  <c r="J168" i="7"/>
  <c r="G168" i="7" s="1"/>
  <c r="J169" i="7"/>
  <c r="J163" i="7"/>
  <c r="I170" i="7"/>
  <c r="G170" i="7" s="1"/>
  <c r="I171" i="7"/>
  <c r="I172" i="7"/>
  <c r="I169" i="7"/>
  <c r="G169" i="7" s="1"/>
  <c r="I158" i="7"/>
  <c r="I159" i="7"/>
  <c r="I160" i="7"/>
  <c r="I161" i="7"/>
  <c r="I162" i="7"/>
  <c r="I163" i="7"/>
  <c r="I164" i="7"/>
  <c r="G164" i="7" s="1"/>
  <c r="I157" i="7"/>
  <c r="I181" i="7" s="1"/>
  <c r="H165" i="7"/>
  <c r="G165" i="7" s="1"/>
  <c r="H169" i="7"/>
  <c r="H171" i="7"/>
  <c r="G171" i="7" s="1"/>
  <c r="H172" i="7"/>
  <c r="H174" i="7"/>
  <c r="G174" i="7" s="1"/>
  <c r="H164" i="7"/>
  <c r="H163" i="7"/>
  <c r="H162" i="7"/>
  <c r="G162" i="7" s="1"/>
  <c r="H161" i="7"/>
  <c r="G161" i="7" s="1"/>
  <c r="H160" i="7"/>
  <c r="H159" i="7"/>
  <c r="G159" i="7" s="1"/>
  <c r="H158" i="7"/>
  <c r="AB125" i="7"/>
  <c r="AB190" i="7" s="1"/>
  <c r="X125" i="7"/>
  <c r="X190" i="7" s="1"/>
  <c r="X124" i="7"/>
  <c r="X189" i="7" s="1"/>
  <c r="T189" i="7"/>
  <c r="T417" i="7" s="1"/>
  <c r="P124" i="7"/>
  <c r="P189" i="7" s="1"/>
  <c r="L190" i="7"/>
  <c r="L124" i="7"/>
  <c r="L189" i="7" s="1"/>
  <c r="AO123" i="7"/>
  <c r="AJ116" i="7"/>
  <c r="AJ121" i="7" s="1"/>
  <c r="X116" i="7"/>
  <c r="Y116" i="7"/>
  <c r="Z116" i="7"/>
  <c r="X117" i="7" s="1"/>
  <c r="AA116" i="7"/>
  <c r="AB116" i="7"/>
  <c r="AC116" i="7"/>
  <c r="AD116" i="7"/>
  <c r="AD186" i="7" s="1"/>
  <c r="AE116" i="7"/>
  <c r="AF116" i="7"/>
  <c r="AG116" i="7"/>
  <c r="AH116" i="7"/>
  <c r="AI116" i="7"/>
  <c r="T116" i="7"/>
  <c r="U116" i="7"/>
  <c r="V116" i="7"/>
  <c r="V186" i="7" s="1"/>
  <c r="W116" i="7"/>
  <c r="P116" i="7"/>
  <c r="Q116" i="7"/>
  <c r="R116" i="7"/>
  <c r="R121" i="7" s="1"/>
  <c r="S116" i="7"/>
  <c r="P117" i="7" s="1"/>
  <c r="M116" i="7"/>
  <c r="N116" i="7"/>
  <c r="O116" i="7"/>
  <c r="O121" i="7" s="1"/>
  <c r="L116" i="7"/>
  <c r="L117" i="7" s="1"/>
  <c r="K116" i="7"/>
  <c r="J114" i="7"/>
  <c r="J115" i="7"/>
  <c r="J116" i="7"/>
  <c r="I112" i="7"/>
  <c r="I113" i="7"/>
  <c r="I109" i="7"/>
  <c r="I110" i="7"/>
  <c r="I111" i="7"/>
  <c r="I108" i="7"/>
  <c r="H114" i="7"/>
  <c r="G114" i="7"/>
  <c r="H108" i="7"/>
  <c r="H109" i="7"/>
  <c r="G109" i="7"/>
  <c r="H110" i="7"/>
  <c r="G110" i="7" s="1"/>
  <c r="H111" i="7"/>
  <c r="G111" i="7" s="1"/>
  <c r="H112" i="7"/>
  <c r="G112" i="7" s="1"/>
  <c r="H113" i="7"/>
  <c r="H115" i="7"/>
  <c r="G115" i="7" s="1"/>
  <c r="H107" i="7"/>
  <c r="G107" i="7" s="1"/>
  <c r="I106" i="7"/>
  <c r="H106" i="7"/>
  <c r="AO73" i="7"/>
  <c r="AO74" i="7"/>
  <c r="AO72" i="7"/>
  <c r="M65" i="7"/>
  <c r="M70" i="7" s="1"/>
  <c r="N65" i="7"/>
  <c r="O65" i="7"/>
  <c r="P65" i="7"/>
  <c r="Q65" i="7"/>
  <c r="Q121" i="7" s="1"/>
  <c r="R65" i="7"/>
  <c r="S65" i="7"/>
  <c r="T65" i="7"/>
  <c r="T322" i="7" s="1"/>
  <c r="U65" i="7"/>
  <c r="V65" i="7"/>
  <c r="W65" i="7"/>
  <c r="X65" i="7"/>
  <c r="X414" i="7" s="1"/>
  <c r="Y65" i="7"/>
  <c r="Z65" i="7"/>
  <c r="AA65" i="7"/>
  <c r="AB65" i="7"/>
  <c r="AC65" i="7"/>
  <c r="AD65" i="7"/>
  <c r="AE65" i="7"/>
  <c r="AE277" i="7" s="1"/>
  <c r="AE70" i="7"/>
  <c r="AF65" i="7"/>
  <c r="AG65" i="7"/>
  <c r="AH65" i="7"/>
  <c r="AH368" i="7" s="1"/>
  <c r="AI65" i="7"/>
  <c r="AF66" i="7" s="1"/>
  <c r="AJ65" i="7"/>
  <c r="AK65" i="7"/>
  <c r="AL65" i="7"/>
  <c r="AL70" i="7" s="1"/>
  <c r="AM65" i="7"/>
  <c r="AM70" i="7" s="1"/>
  <c r="L65" i="7"/>
  <c r="G64" i="7"/>
  <c r="K63" i="7"/>
  <c r="G63" i="7"/>
  <c r="K62" i="7"/>
  <c r="G62" i="7"/>
  <c r="H61" i="7"/>
  <c r="G61" i="7"/>
  <c r="K60" i="7"/>
  <c r="H59" i="7"/>
  <c r="G56" i="7"/>
  <c r="J57" i="7"/>
  <c r="G57" i="7" s="1"/>
  <c r="H58" i="7"/>
  <c r="G58" i="7" s="1"/>
  <c r="L409" i="7"/>
  <c r="D409" i="7"/>
  <c r="I390" i="7"/>
  <c r="I389" i="7"/>
  <c r="I388" i="7"/>
  <c r="I387" i="7"/>
  <c r="AM409" i="7"/>
  <c r="AL409" i="7"/>
  <c r="AK409" i="7"/>
  <c r="AJ409" i="7"/>
  <c r="AJ410" i="7" s="1"/>
  <c r="AI409" i="7"/>
  <c r="AH409" i="7"/>
  <c r="AG409" i="7"/>
  <c r="AF409" i="7"/>
  <c r="AF410" i="7" s="1"/>
  <c r="AD409" i="7"/>
  <c r="AC409" i="7"/>
  <c r="AA409" i="7"/>
  <c r="Z409" i="7"/>
  <c r="X410" i="7" s="1"/>
  <c r="Y409" i="7"/>
  <c r="X409" i="7"/>
  <c r="W409" i="7"/>
  <c r="V409" i="7"/>
  <c r="U409" i="7"/>
  <c r="T409" i="7"/>
  <c r="S409" i="7"/>
  <c r="R409" i="7"/>
  <c r="Q409" i="7"/>
  <c r="P409" i="7"/>
  <c r="O409" i="7"/>
  <c r="N409" i="7"/>
  <c r="M409" i="7"/>
  <c r="F409" i="7"/>
  <c r="E409" i="7"/>
  <c r="F181" i="7"/>
  <c r="D65" i="7"/>
  <c r="I344" i="7"/>
  <c r="I343" i="7"/>
  <c r="I342" i="7"/>
  <c r="I341" i="7"/>
  <c r="AM363" i="7"/>
  <c r="AL363" i="7"/>
  <c r="AK363" i="7"/>
  <c r="AJ363" i="7"/>
  <c r="AJ364" i="7" s="1"/>
  <c r="I299" i="7"/>
  <c r="I298" i="7"/>
  <c r="I297" i="7"/>
  <c r="I253" i="7"/>
  <c r="I252" i="7"/>
  <c r="I251" i="7"/>
  <c r="I250" i="7"/>
  <c r="I296" i="7"/>
  <c r="AM317" i="7"/>
  <c r="AL317" i="7"/>
  <c r="AK317" i="7"/>
  <c r="AJ317" i="7"/>
  <c r="E317" i="7"/>
  <c r="AM272" i="7"/>
  <c r="AL272" i="7"/>
  <c r="AK272" i="7"/>
  <c r="AJ272" i="7"/>
  <c r="AJ273" i="7" s="1"/>
  <c r="AI272" i="7"/>
  <c r="AH272" i="7"/>
  <c r="AG272" i="7"/>
  <c r="AF272" i="7"/>
  <c r="AF277" i="7" s="1"/>
  <c r="AE272" i="7"/>
  <c r="AD272" i="7"/>
  <c r="AC272" i="7"/>
  <c r="AB272" i="7"/>
  <c r="AA272" i="7"/>
  <c r="Z272" i="7"/>
  <c r="Y272" i="7"/>
  <c r="X273" i="7" s="1"/>
  <c r="X272" i="7"/>
  <c r="W272" i="7"/>
  <c r="V272" i="7"/>
  <c r="U272" i="7"/>
  <c r="T272" i="7"/>
  <c r="S272" i="7"/>
  <c r="R272" i="7"/>
  <c r="R277" i="7" s="1"/>
  <c r="Q272" i="7"/>
  <c r="Q277" i="7" s="1"/>
  <c r="P272" i="7"/>
  <c r="O272" i="7"/>
  <c r="N272" i="7"/>
  <c r="M272" i="7"/>
  <c r="L273" i="7" s="1"/>
  <c r="L272" i="7"/>
  <c r="F272" i="7"/>
  <c r="E272" i="7"/>
  <c r="D272" i="7"/>
  <c r="I89" i="7"/>
  <c r="I90" i="7"/>
  <c r="I91" i="7"/>
  <c r="I92" i="7"/>
  <c r="I208" i="7"/>
  <c r="I207" i="7"/>
  <c r="I206" i="7"/>
  <c r="I205" i="7"/>
  <c r="I143" i="7"/>
  <c r="I142" i="7"/>
  <c r="I141" i="7"/>
  <c r="I140" i="7"/>
  <c r="I42" i="7"/>
  <c r="I39" i="7"/>
  <c r="I41" i="7"/>
  <c r="I40" i="7"/>
  <c r="AM181" i="7"/>
  <c r="AL181" i="7"/>
  <c r="AK181" i="7"/>
  <c r="E181" i="7"/>
  <c r="D181" i="7"/>
  <c r="AM116" i="7"/>
  <c r="AL116" i="7"/>
  <c r="AK116" i="7"/>
  <c r="F116" i="7"/>
  <c r="E116" i="7"/>
  <c r="D116" i="7"/>
  <c r="F65" i="7"/>
  <c r="E65" i="7"/>
  <c r="E368" i="7" s="1"/>
  <c r="E70" i="7"/>
  <c r="AK70" i="7"/>
  <c r="T280" i="7"/>
  <c r="T234" i="7"/>
  <c r="T325" i="7"/>
  <c r="AG70" i="7"/>
  <c r="AF121" i="7"/>
  <c r="P121" i="7"/>
  <c r="AF324" i="7"/>
  <c r="AF70" i="7"/>
  <c r="O70" i="7"/>
  <c r="V70" i="7"/>
  <c r="AC70" i="7"/>
  <c r="AF280" i="7"/>
  <c r="G314" i="7"/>
  <c r="Q368" i="7"/>
  <c r="X279" i="7"/>
  <c r="AH277" i="7"/>
  <c r="Y186" i="7"/>
  <c r="P416" i="7"/>
  <c r="P370" i="7"/>
  <c r="AH70" i="7"/>
  <c r="AC186" i="7"/>
  <c r="T418" i="7"/>
  <c r="L324" i="7"/>
  <c r="L279" i="7"/>
  <c r="AF370" i="7"/>
  <c r="X370" i="7"/>
  <c r="T371" i="7"/>
  <c r="T233" i="7"/>
  <c r="T279" i="7"/>
  <c r="AE368" i="7"/>
  <c r="Y368" i="7"/>
  <c r="P70" i="7"/>
  <c r="I65" i="7"/>
  <c r="AB364" i="7"/>
  <c r="AK186" i="7"/>
  <c r="AK226" i="7" s="1"/>
  <c r="AK231" i="7" s="1"/>
  <c r="T318" i="7"/>
  <c r="AA322" i="7"/>
  <c r="U121" i="7"/>
  <c r="G309" i="7"/>
  <c r="G60" i="7"/>
  <c r="K65" i="7"/>
  <c r="K70" i="7" s="1"/>
  <c r="G108" i="7"/>
  <c r="U186" i="7"/>
  <c r="P277" i="7"/>
  <c r="P186" i="7"/>
  <c r="AF186" i="7"/>
  <c r="P279" i="7"/>
  <c r="P324" i="7"/>
  <c r="P233" i="7"/>
  <c r="U70" i="7"/>
  <c r="S414" i="7"/>
  <c r="T324" i="7"/>
  <c r="T416" i="7"/>
  <c r="AG186" i="7"/>
  <c r="AK368" i="7"/>
  <c r="R70" i="7"/>
  <c r="R414" i="7"/>
  <c r="O277" i="7"/>
  <c r="AF416" i="7"/>
  <c r="AF279" i="7"/>
  <c r="AA121" i="7"/>
  <c r="AH121" i="7"/>
  <c r="AH322" i="7"/>
  <c r="X233" i="7"/>
  <c r="AF234" i="7"/>
  <c r="AF325" i="7"/>
  <c r="U226" i="7" l="1"/>
  <c r="F226" i="7"/>
  <c r="AM226" i="7"/>
  <c r="AM231" i="7" s="1"/>
  <c r="L371" i="7"/>
  <c r="L325" i="7"/>
  <c r="AI226" i="7"/>
  <c r="AI231" i="7" s="1"/>
  <c r="O226" i="7"/>
  <c r="O231" i="7" s="1"/>
  <c r="AO416" i="7"/>
  <c r="AI70" i="7"/>
  <c r="T70" i="7"/>
  <c r="E277" i="7"/>
  <c r="P410" i="7"/>
  <c r="S277" i="7"/>
  <c r="J181" i="7"/>
  <c r="J322" i="7" s="1"/>
  <c r="G157" i="7"/>
  <c r="G181" i="7" s="1"/>
  <c r="G224" i="7"/>
  <c r="AD226" i="7"/>
  <c r="V226" i="7"/>
  <c r="J272" i="7"/>
  <c r="L318" i="7"/>
  <c r="P318" i="7"/>
  <c r="AO233" i="7"/>
  <c r="L277" i="7"/>
  <c r="AJ66" i="7"/>
  <c r="X70" i="7"/>
  <c r="AL121" i="7"/>
  <c r="AJ186" i="7"/>
  <c r="S121" i="7"/>
  <c r="AI368" i="7"/>
  <c r="E186" i="7"/>
  <c r="E226" i="7" s="1"/>
  <c r="E231" i="7" s="1"/>
  <c r="AO370" i="7"/>
  <c r="J65" i="7"/>
  <c r="J70" i="7" s="1"/>
  <c r="T121" i="7"/>
  <c r="R368" i="7"/>
  <c r="P369" i="7" s="1"/>
  <c r="F121" i="7"/>
  <c r="AK322" i="7"/>
  <c r="L410" i="7"/>
  <c r="AD414" i="7"/>
  <c r="Z322" i="7"/>
  <c r="V277" i="7"/>
  <c r="I116" i="7"/>
  <c r="I414" i="7" s="1"/>
  <c r="G220" i="7"/>
  <c r="G270" i="7"/>
  <c r="I317" i="7"/>
  <c r="I322" i="7" s="1"/>
  <c r="G178" i="7"/>
  <c r="G363" i="7"/>
  <c r="G406" i="7"/>
  <c r="K181" i="7"/>
  <c r="K322" i="7" s="1"/>
  <c r="G317" i="7"/>
  <c r="AI414" i="7"/>
  <c r="K121" i="7"/>
  <c r="O368" i="7"/>
  <c r="Q322" i="7"/>
  <c r="T410" i="7"/>
  <c r="G172" i="7"/>
  <c r="AF182" i="7"/>
  <c r="H317" i="7"/>
  <c r="K317" i="7"/>
  <c r="S368" i="7"/>
  <c r="R186" i="7"/>
  <c r="R226" i="7" s="1"/>
  <c r="S186" i="7"/>
  <c r="S226" i="7" s="1"/>
  <c r="S231" i="7" s="1"/>
  <c r="AM121" i="7"/>
  <c r="E414" i="7"/>
  <c r="Q414" i="7"/>
  <c r="G400" i="7"/>
  <c r="AF71" i="7"/>
  <c r="AB273" i="7"/>
  <c r="V414" i="7"/>
  <c r="AC322" i="7"/>
  <c r="H181" i="7"/>
  <c r="L182" i="7"/>
  <c r="G222" i="7"/>
  <c r="I272" i="7"/>
  <c r="X280" i="7"/>
  <c r="X371" i="7"/>
  <c r="X417" i="7"/>
  <c r="X234" i="7"/>
  <c r="X325" i="7"/>
  <c r="P278" i="7"/>
  <c r="AL368" i="7"/>
  <c r="D277" i="7"/>
  <c r="D414" i="7"/>
  <c r="D121" i="7"/>
  <c r="G59" i="7"/>
  <c r="G65" i="7" s="1"/>
  <c r="H65" i="7"/>
  <c r="AG414" i="7"/>
  <c r="AG322" i="7"/>
  <c r="AG368" i="7"/>
  <c r="AF369" i="7" s="1"/>
  <c r="W322" i="7"/>
  <c r="W368" i="7"/>
  <c r="G106" i="7"/>
  <c r="H116" i="7"/>
  <c r="P280" i="7"/>
  <c r="P234" i="7"/>
  <c r="P325" i="7"/>
  <c r="AO325" i="7" s="1"/>
  <c r="X364" i="7"/>
  <c r="X368" i="7"/>
  <c r="W121" i="7"/>
  <c r="AB277" i="7"/>
  <c r="P371" i="7"/>
  <c r="AO371" i="7" s="1"/>
  <c r="AG231" i="7"/>
  <c r="AF273" i="7"/>
  <c r="AJ182" i="7"/>
  <c r="T122" i="7"/>
  <c r="AM186" i="7"/>
  <c r="AM368" i="7"/>
  <c r="L414" i="7"/>
  <c r="L368" i="7"/>
  <c r="L121" i="7"/>
  <c r="L322" i="7"/>
  <c r="AJ414" i="7"/>
  <c r="AJ368" i="7"/>
  <c r="AJ369" i="7" s="1"/>
  <c r="AJ277" i="7"/>
  <c r="L417" i="7"/>
  <c r="AO189" i="7"/>
  <c r="L280" i="7"/>
  <c r="AO280" i="7" s="1"/>
  <c r="T235" i="7"/>
  <c r="T281" i="7"/>
  <c r="T372" i="7"/>
  <c r="AJ70" i="7"/>
  <c r="AJ71" i="7" s="1"/>
  <c r="T326" i="7"/>
  <c r="AM322" i="7"/>
  <c r="P417" i="7"/>
  <c r="L234" i="7"/>
  <c r="AJ322" i="7"/>
  <c r="D322" i="7"/>
  <c r="Z121" i="7"/>
  <c r="W70" i="7"/>
  <c r="P122" i="7"/>
  <c r="D70" i="7"/>
  <c r="D186" i="7"/>
  <c r="D226" i="7" s="1"/>
  <c r="D231" i="7" s="1"/>
  <c r="AK414" i="7"/>
  <c r="AK121" i="7"/>
  <c r="AJ117" i="7"/>
  <c r="AB117" i="7"/>
  <c r="AB414" i="7"/>
  <c r="AB186" i="7"/>
  <c r="X121" i="7"/>
  <c r="X186" i="7"/>
  <c r="X322" i="7"/>
  <c r="AO124" i="7"/>
  <c r="G160" i="7"/>
  <c r="G163" i="7"/>
  <c r="G266" i="7"/>
  <c r="W277" i="7"/>
  <c r="L186" i="7"/>
  <c r="AG277" i="7"/>
  <c r="AL414" i="7"/>
  <c r="AG121" i="7"/>
  <c r="D368" i="7"/>
  <c r="AO279" i="7"/>
  <c r="L70" i="7"/>
  <c r="L71" i="7" s="1"/>
  <c r="AL186" i="7"/>
  <c r="AJ187" i="7" s="1"/>
  <c r="T273" i="7"/>
  <c r="X277" i="7"/>
  <c r="AJ318" i="7"/>
  <c r="AA70" i="7"/>
  <c r="AA368" i="7"/>
  <c r="AA414" i="7"/>
  <c r="W414" i="7"/>
  <c r="T277" i="7"/>
  <c r="T368" i="7"/>
  <c r="T186" i="7"/>
  <c r="T66" i="7"/>
  <c r="T414" i="7"/>
  <c r="Q186" i="7"/>
  <c r="Q226" i="7" s="1"/>
  <c r="Q231" i="7" s="1"/>
  <c r="Q70" i="7"/>
  <c r="P71" i="7" s="1"/>
  <c r="P66" i="7"/>
  <c r="N414" i="7"/>
  <c r="N70" i="7"/>
  <c r="N322" i="7"/>
  <c r="W186" i="7"/>
  <c r="W226" i="7" s="1"/>
  <c r="W231" i="7" s="1"/>
  <c r="AE414" i="7"/>
  <c r="AE121" i="7"/>
  <c r="AE186" i="7"/>
  <c r="AE226" i="7" s="1"/>
  <c r="AE231" i="7" s="1"/>
  <c r="AA186" i="7"/>
  <c r="AA226" i="7" s="1"/>
  <c r="AA231" i="7" s="1"/>
  <c r="G158" i="7"/>
  <c r="AI186" i="7"/>
  <c r="E121" i="7"/>
  <c r="AF414" i="7"/>
  <c r="AF368" i="7"/>
  <c r="Y277" i="7"/>
  <c r="Y70" i="7"/>
  <c r="S322" i="7"/>
  <c r="P414" i="7"/>
  <c r="P415" i="7" s="1"/>
  <c r="O186" i="7"/>
  <c r="AH414" i="7"/>
  <c r="G264" i="7"/>
  <c r="V322" i="7"/>
  <c r="G177" i="7"/>
  <c r="X324" i="7"/>
  <c r="AO324" i="7" s="1"/>
  <c r="AB66" i="7"/>
  <c r="O414" i="7"/>
  <c r="AM414" i="7"/>
  <c r="S70" i="7"/>
  <c r="T117" i="7"/>
  <c r="P322" i="7"/>
  <c r="P323" i="7" s="1"/>
  <c r="AE322" i="7"/>
  <c r="AC414" i="7"/>
  <c r="AM277" i="7"/>
  <c r="AC121" i="7"/>
  <c r="Y121" i="7"/>
  <c r="AC277" i="7"/>
  <c r="E322" i="7"/>
  <c r="AH186" i="7"/>
  <c r="AH226" i="7" s="1"/>
  <c r="AH231" i="7" s="1"/>
  <c r="V121" i="7"/>
  <c r="P273" i="7"/>
  <c r="AK277" i="7"/>
  <c r="AL277" i="7"/>
  <c r="AL322" i="7"/>
  <c r="AI121" i="7"/>
  <c r="AB70" i="7"/>
  <c r="AB121" i="7"/>
  <c r="AB368" i="7"/>
  <c r="AB322" i="7"/>
  <c r="G113" i="7"/>
  <c r="AF117" i="7"/>
  <c r="Z186" i="7"/>
  <c r="Z226" i="7" s="1"/>
  <c r="Z231" i="7" s="1"/>
  <c r="Y322" i="7"/>
  <c r="X323" i="7" s="1"/>
  <c r="U414" i="7"/>
  <c r="G219" i="7"/>
  <c r="I409" i="7"/>
  <c r="AB410" i="7"/>
  <c r="R322" i="7"/>
  <c r="M277" i="7"/>
  <c r="AF235" i="7"/>
  <c r="U322" i="7"/>
  <c r="T323" i="7" s="1"/>
  <c r="U277" i="7"/>
  <c r="T182" i="7"/>
  <c r="U231" i="7"/>
  <c r="U368" i="7"/>
  <c r="AI277" i="7"/>
  <c r="AI322" i="7"/>
  <c r="AF418" i="7"/>
  <c r="AF281" i="7"/>
  <c r="AF326" i="7"/>
  <c r="Y231" i="7"/>
  <c r="Y414" i="7"/>
  <c r="X182" i="7"/>
  <c r="F70" i="7"/>
  <c r="F186" i="7"/>
  <c r="M121" i="7"/>
  <c r="I121" i="7"/>
  <c r="F231" i="7"/>
  <c r="F368" i="7"/>
  <c r="F414" i="7"/>
  <c r="F322" i="7"/>
  <c r="F277" i="7"/>
  <c r="I368" i="7"/>
  <c r="I70" i="7"/>
  <c r="M186" i="7"/>
  <c r="M226" i="7" s="1"/>
  <c r="M231" i="7" s="1"/>
  <c r="M322" i="7"/>
  <c r="M414" i="7"/>
  <c r="M368" i="7"/>
  <c r="AB281" i="7"/>
  <c r="AB235" i="7"/>
  <c r="AB372" i="7"/>
  <c r="AB418" i="7"/>
  <c r="AB326" i="7"/>
  <c r="X418" i="7"/>
  <c r="X281" i="7"/>
  <c r="X326" i="7"/>
  <c r="X235" i="7"/>
  <c r="X372" i="7"/>
  <c r="P372" i="7"/>
  <c r="P418" i="7"/>
  <c r="P326" i="7"/>
  <c r="P281" i="7"/>
  <c r="P235" i="7"/>
  <c r="L372" i="7"/>
  <c r="AO190" i="7"/>
  <c r="L281" i="7"/>
  <c r="L326" i="7"/>
  <c r="L235" i="7"/>
  <c r="L418" i="7"/>
  <c r="AO125" i="7"/>
  <c r="AD231" i="7"/>
  <c r="AD70" i="7"/>
  <c r="AB71" i="7" s="1"/>
  <c r="J121" i="7"/>
  <c r="AD368" i="7"/>
  <c r="AB369" i="7" s="1"/>
  <c r="AD277" i="7"/>
  <c r="AD121" i="7"/>
  <c r="AB122" i="7" s="1"/>
  <c r="AD322" i="7"/>
  <c r="X66" i="7"/>
  <c r="Z277" i="7"/>
  <c r="Z70" i="7"/>
  <c r="Z368" i="7"/>
  <c r="Z414" i="7"/>
  <c r="N368" i="7"/>
  <c r="N121" i="7"/>
  <c r="L66" i="7"/>
  <c r="N186" i="7"/>
  <c r="N226" i="7" s="1"/>
  <c r="N231" i="7" s="1"/>
  <c r="N277" i="7"/>
  <c r="L278" i="7" s="1"/>
  <c r="J414" i="7" l="1"/>
  <c r="J277" i="7"/>
  <c r="K186" i="7"/>
  <c r="K368" i="7"/>
  <c r="K277" i="7"/>
  <c r="P227" i="7"/>
  <c r="R231" i="7"/>
  <c r="P232" i="7" s="1"/>
  <c r="L226" i="7"/>
  <c r="G186" i="7"/>
  <c r="G226" i="7" s="1"/>
  <c r="G231" i="7" s="1"/>
  <c r="AF415" i="7"/>
  <c r="L369" i="7"/>
  <c r="X71" i="7"/>
  <c r="K414" i="7"/>
  <c r="K226" i="7"/>
  <c r="K231" i="7" s="1"/>
  <c r="T187" i="7"/>
  <c r="T226" i="7" s="1"/>
  <c r="T231" i="7" s="1"/>
  <c r="T232" i="7" s="1"/>
  <c r="AF122" i="7"/>
  <c r="X122" i="7"/>
  <c r="AJ226" i="7"/>
  <c r="J186" i="7"/>
  <c r="J226" i="7"/>
  <c r="J231" i="7" s="1"/>
  <c r="X278" i="7"/>
  <c r="I186" i="7"/>
  <c r="I226" i="7" s="1"/>
  <c r="I231" i="7" s="1"/>
  <c r="I277" i="7"/>
  <c r="AB187" i="7"/>
  <c r="AB226" i="7" s="1"/>
  <c r="V231" i="7"/>
  <c r="AJ122" i="7"/>
  <c r="G409" i="7"/>
  <c r="AL226" i="7"/>
  <c r="AL231" i="7" s="1"/>
  <c r="P187" i="7"/>
  <c r="P226" i="7" s="1"/>
  <c r="P231" i="7" s="1"/>
  <c r="T415" i="7"/>
  <c r="G116" i="7"/>
  <c r="G277" i="7" s="1"/>
  <c r="AB415" i="7"/>
  <c r="G272" i="7"/>
  <c r="J368" i="7"/>
  <c r="T71" i="7"/>
  <c r="AJ323" i="7"/>
  <c r="AO417" i="7"/>
  <c r="G70" i="7"/>
  <c r="G322" i="7"/>
  <c r="AO71" i="7"/>
  <c r="H70" i="7"/>
  <c r="H322" i="7"/>
  <c r="H277" i="7"/>
  <c r="H368" i="7"/>
  <c r="H186" i="7"/>
  <c r="H226" i="7" s="1"/>
  <c r="H231" i="7" s="1"/>
  <c r="H121" i="7"/>
  <c r="H414" i="7"/>
  <c r="X415" i="7"/>
  <c r="AB278" i="7"/>
  <c r="AO234" i="7"/>
  <c r="AJ278" i="7"/>
  <c r="L187" i="7"/>
  <c r="L415" i="7"/>
  <c r="AF323" i="7"/>
  <c r="T278" i="7"/>
  <c r="X369" i="7"/>
  <c r="AB323" i="7"/>
  <c r="AO323" i="7" s="1"/>
  <c r="L323" i="7"/>
  <c r="AF278" i="7"/>
  <c r="T369" i="7"/>
  <c r="AO369" i="7" s="1"/>
  <c r="AF187" i="7"/>
  <c r="AF226" i="7" s="1"/>
  <c r="X187" i="7"/>
  <c r="X226" i="7" s="1"/>
  <c r="AJ415" i="7"/>
  <c r="L122" i="7"/>
  <c r="AO122" i="7" s="1"/>
  <c r="AO326" i="7"/>
  <c r="AO235" i="7"/>
  <c r="AO281" i="7"/>
  <c r="AO372" i="7"/>
  <c r="AO418" i="7"/>
  <c r="X227" i="7" l="1"/>
  <c r="X231" i="7"/>
  <c r="X232" i="7" s="1"/>
  <c r="AF227" i="7"/>
  <c r="AF231" i="7"/>
  <c r="AF232" i="7" s="1"/>
  <c r="AB227" i="7"/>
  <c r="AB231" i="7"/>
  <c r="AB232" i="7" s="1"/>
  <c r="AJ227" i="7"/>
  <c r="AJ231" i="7"/>
  <c r="AJ232" i="7" s="1"/>
  <c r="AO415" i="7"/>
  <c r="L227" i="7"/>
  <c r="L231" i="7"/>
  <c r="L232" i="7" s="1"/>
  <c r="G121" i="7"/>
  <c r="G368" i="7"/>
  <c r="G414" i="7"/>
  <c r="AO278" i="7"/>
  <c r="AO187" i="7"/>
  <c r="T227" i="7"/>
  <c r="AO232" i="7" l="1"/>
  <c r="AS15" i="9"/>
</calcChain>
</file>

<file path=xl/sharedStrings.xml><?xml version="1.0" encoding="utf-8"?>
<sst xmlns="http://schemas.openxmlformats.org/spreadsheetml/2006/main" count="2605" uniqueCount="290">
  <si>
    <t>KIERUNEK:</t>
  </si>
  <si>
    <t>SPECJALNOŚĆ:</t>
  </si>
  <si>
    <t>Liczba</t>
  </si>
  <si>
    <t>GODZINY</t>
  </si>
  <si>
    <t>Razem</t>
  </si>
  <si>
    <t>w tym</t>
  </si>
  <si>
    <t>egza-mi-nów</t>
  </si>
  <si>
    <t>zali-czeń</t>
  </si>
  <si>
    <t>W</t>
  </si>
  <si>
    <t>Ć</t>
  </si>
  <si>
    <t>L</t>
  </si>
  <si>
    <t>A.</t>
  </si>
  <si>
    <t>1.</t>
  </si>
  <si>
    <t>2.</t>
  </si>
  <si>
    <t>3.</t>
  </si>
  <si>
    <t>4.</t>
  </si>
  <si>
    <t>5.</t>
  </si>
  <si>
    <t xml:space="preserve">RAZEM     </t>
  </si>
  <si>
    <t xml:space="preserve">Liczba:  </t>
  </si>
  <si>
    <t>egzaminów</t>
  </si>
  <si>
    <t>zaliczeń</t>
  </si>
  <si>
    <t>Legenda:</t>
  </si>
  <si>
    <t>S</t>
  </si>
  <si>
    <t>-</t>
  </si>
  <si>
    <t>ARKUSZ 1</t>
  </si>
  <si>
    <t>B.</t>
  </si>
  <si>
    <t>6.</t>
  </si>
  <si>
    <t>7.</t>
  </si>
  <si>
    <t>8.</t>
  </si>
  <si>
    <t>9.</t>
  </si>
  <si>
    <t>10.</t>
  </si>
  <si>
    <t>ARKUSZ 2</t>
  </si>
  <si>
    <t>C.</t>
  </si>
  <si>
    <t>ARKUSZ 3</t>
  </si>
  <si>
    <t>P / S</t>
  </si>
  <si>
    <t>PRZEDMIOTY SPECJALNOŚCIOWE</t>
  </si>
  <si>
    <t xml:space="preserve">IM. J. i J. ŚNIADECKICH </t>
  </si>
  <si>
    <t>w BYDGOSZCZY</t>
  </si>
  <si>
    <t>pkt. ECTS</t>
  </si>
  <si>
    <t>SUMA</t>
  </si>
  <si>
    <t>FORMA STUDIÓW:</t>
  </si>
  <si>
    <t>POZIOM STUDIÓW:</t>
  </si>
  <si>
    <t>11.</t>
  </si>
  <si>
    <t>X</t>
  </si>
  <si>
    <t xml:space="preserve">Informacje ogólne o programie studiów </t>
  </si>
  <si>
    <t xml:space="preserve">godz. </t>
  </si>
  <si>
    <t>łączna liczba godzin zajęć dydaktycznych</t>
  </si>
  <si>
    <t>NAZWA PRZEDMIOTU / ZAJĘĆ</t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</si>
  <si>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</si>
  <si>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</si>
  <si>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</si>
  <si>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</si>
  <si>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t>pieczątka uczelni</t>
  </si>
  <si>
    <t>PROFIL:</t>
  </si>
  <si>
    <t>UNIWERSYTET TECHNOLOGICZNO-PRZYRODNICZY</t>
  </si>
  <si>
    <r>
      <t xml:space="preserve">sem. </t>
    </r>
    <r>
      <rPr>
        <b/>
        <sz val="10"/>
        <rFont val="Cambria"/>
        <family val="1"/>
        <charset val="238"/>
      </rPr>
      <t>I</t>
    </r>
  </si>
  <si>
    <r>
      <t>sem.</t>
    </r>
    <r>
      <rPr>
        <b/>
        <sz val="10"/>
        <rFont val="Cambria"/>
        <family val="1"/>
        <charset val="238"/>
      </rPr>
      <t xml:space="preserve"> II</t>
    </r>
  </si>
  <si>
    <r>
      <t>sem.</t>
    </r>
    <r>
      <rPr>
        <b/>
        <sz val="10"/>
        <rFont val="Cambria"/>
        <family val="1"/>
        <charset val="238"/>
      </rPr>
      <t xml:space="preserve"> III</t>
    </r>
  </si>
  <si>
    <r>
      <t xml:space="preserve">sem. </t>
    </r>
    <r>
      <rPr>
        <b/>
        <sz val="10"/>
        <rFont val="Cambria"/>
        <family val="1"/>
        <charset val="238"/>
      </rPr>
      <t>IV</t>
    </r>
  </si>
  <si>
    <r>
      <t xml:space="preserve">sem. </t>
    </r>
    <r>
      <rPr>
        <b/>
        <sz val="10"/>
        <rFont val="Cambria"/>
        <family val="1"/>
        <charset val="238"/>
      </rPr>
      <t>V</t>
    </r>
  </si>
  <si>
    <r>
      <t xml:space="preserve">sem. </t>
    </r>
    <r>
      <rPr>
        <b/>
        <sz val="10"/>
        <rFont val="Cambria"/>
        <family val="1"/>
        <charset val="238"/>
      </rPr>
      <t>VI</t>
    </r>
  </si>
  <si>
    <r>
      <t xml:space="preserve">sem. </t>
    </r>
    <r>
      <rPr>
        <b/>
        <sz val="10"/>
        <rFont val="Cambria"/>
        <family val="1"/>
        <charset val="238"/>
      </rPr>
      <t>VII</t>
    </r>
  </si>
  <si>
    <t xml:space="preserve">L </t>
  </si>
  <si>
    <t>P/S</t>
  </si>
  <si>
    <t xml:space="preserve">PRZEDMIOTY  OGÓLNE </t>
  </si>
  <si>
    <t>PODSUMOWANIE  ARKUSZA  1</t>
  </si>
  <si>
    <t>UWAGI:</t>
  </si>
  <si>
    <t xml:space="preserve">W </t>
  </si>
  <si>
    <t xml:space="preserve"> - wykład</t>
  </si>
  <si>
    <t xml:space="preserve">Ć </t>
  </si>
  <si>
    <t xml:space="preserve"> - ćwiczenia audytoryjne</t>
  </si>
  <si>
    <t xml:space="preserve"> - ćwiczenia laboratoryjne, lektorat języków obcych</t>
  </si>
  <si>
    <t xml:space="preserve">P </t>
  </si>
  <si>
    <t xml:space="preserve"> - ćwiczenia projektowe</t>
  </si>
  <si>
    <t xml:space="preserve"> - seminarium</t>
  </si>
  <si>
    <t xml:space="preserve"> - egzamin</t>
  </si>
  <si>
    <t>Pozycja     planu</t>
  </si>
  <si>
    <t>PRZEDMIOTY  PODSTAWOWE</t>
  </si>
  <si>
    <t>PODSUMOWANIE  ARKUSZA  1+2</t>
  </si>
  <si>
    <t>PRZEDMIOTY  KIERUNKOWE</t>
  </si>
  <si>
    <t>Praktyka zawodowa</t>
  </si>
  <si>
    <t>PODSUMOWANIE  ARKUSZA  1+2+3</t>
  </si>
  <si>
    <t>PODSUMOWANIE  ARKUSZA  1+2+3+4</t>
  </si>
  <si>
    <t>ARKUSZ 4</t>
  </si>
  <si>
    <t xml:space="preserve">Liczba godzin w semestrze </t>
  </si>
  <si>
    <t xml:space="preserve"> </t>
  </si>
  <si>
    <t>……………………….</t>
  </si>
  <si>
    <t>FINANSE I RACHUNKOWOŚĆ</t>
  </si>
  <si>
    <t>PROFIL PRAKTYCZNY</t>
  </si>
  <si>
    <t>STUDIA PIERWSZEGO STOPNIA (3-letnie, licencjackie)</t>
  </si>
  <si>
    <t>STUDIA STACJONARNE</t>
  </si>
  <si>
    <t>WYDZIAŁ ZARZĄDZANIA</t>
  </si>
  <si>
    <t>Język obcy biznesowy</t>
  </si>
  <si>
    <t>Wychowanie fizyczne</t>
  </si>
  <si>
    <t>Technologie informacyjne</t>
  </si>
  <si>
    <t>Ochrona własności intelektualnej</t>
  </si>
  <si>
    <t>12.</t>
  </si>
  <si>
    <t>Studentów obowiązuje zaliczenie na ocenę wszystkich przedmiotów uwzględnionych w planie studiów.</t>
  </si>
  <si>
    <t>Język obcy biznesowy, do wyboru: j. angielski, j. niemiecki, j. rosyjski.</t>
  </si>
  <si>
    <t>Matematyka</t>
  </si>
  <si>
    <t>Statystyka</t>
  </si>
  <si>
    <t>Badania operacyjne</t>
  </si>
  <si>
    <t>Podstawy prawa</t>
  </si>
  <si>
    <t>Prawo gospodarcze</t>
  </si>
  <si>
    <t>Podstawy rachunkowości</t>
  </si>
  <si>
    <t>Finanse publiczne</t>
  </si>
  <si>
    <t>Mikroekonomia</t>
  </si>
  <si>
    <t>Podstawy zarządzania</t>
  </si>
  <si>
    <t>Rachunkowość finansowa</t>
  </si>
  <si>
    <t>13.</t>
  </si>
  <si>
    <t>Analiza finansowa</t>
  </si>
  <si>
    <t>Finanse przedsiębiorstw</t>
  </si>
  <si>
    <t>Rachunkowość zarządcza</t>
  </si>
  <si>
    <t>Biznes plan</t>
  </si>
  <si>
    <t>Zarządzanie projektami</t>
  </si>
  <si>
    <t>Seminarium dyplomowe</t>
  </si>
  <si>
    <t xml:space="preserve">Przygotowanie i złożenie pracy dyplomowej oraz przygotowanie do egzaminu dyplomowego
</t>
  </si>
  <si>
    <t>D1.</t>
  </si>
  <si>
    <t>14.</t>
  </si>
  <si>
    <t>Zaawansowana rachunkowość finansowa</t>
  </si>
  <si>
    <t>D2.</t>
  </si>
  <si>
    <t>D3.</t>
  </si>
  <si>
    <t>ARKUSZ 6</t>
  </si>
  <si>
    <t>ARKUSZ 5</t>
  </si>
  <si>
    <t>PODSUMOWANIE  ARKUSZA  1+2+3+5</t>
  </si>
  <si>
    <t>PODSUMOWANIE  ARKUSZA  1+2+3+6</t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</si>
  <si>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wyłącznie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</si>
  <si>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t>ROZKŁAD ZAJĘĆ w SEMESTRZE</t>
  </si>
  <si>
    <t>Bankowość</t>
  </si>
  <si>
    <t>15.</t>
  </si>
  <si>
    <t>17.</t>
  </si>
  <si>
    <t>18.</t>
  </si>
  <si>
    <t>Rynki i instrumenty finansowe</t>
  </si>
  <si>
    <t>Podatki i system podatkowy</t>
  </si>
  <si>
    <t>Analiza produktów ubezpieczeniowych</t>
  </si>
  <si>
    <t>ARKUSZ 7</t>
  </si>
  <si>
    <t xml:space="preserve"> zajęcia w trybie zdalnym</t>
  </si>
  <si>
    <t>RACHUNKOWOŚĆ I FINANSE PRZEDSIĘBIORSTW</t>
  </si>
  <si>
    <t>BANKOWOŚĆ I USŁUGI FINANSOWE</t>
  </si>
  <si>
    <t>PDW2: 5.1. Psychologia/ 5.2. Radzenie sobie ze stresem</t>
  </si>
  <si>
    <t>K</t>
  </si>
  <si>
    <t xml:space="preserve"> - konwersatorium</t>
  </si>
  <si>
    <t>P / S/K</t>
  </si>
  <si>
    <t>P/S/K</t>
  </si>
  <si>
    <t>PDW3: 6.1. Filozofia/ 6.2. Kodeks etyki zawodowej</t>
  </si>
  <si>
    <t xml:space="preserve">Dla studentów I roku studiów stacjonarnych I stopnia wszystkie formy zajęć dydaktycznych przewidziane w planie studiów są obowiązkowe. Na wyższych latach obowiązkowe są: ćwiczenia audytoryjne, laboratoryjne, lektoraty, konwersatoria, zajęcia: sportowe, terenowe, projektowe, plenerowe i seminaria.  </t>
  </si>
  <si>
    <t>PDW - przedmiot do wyboru</t>
  </si>
  <si>
    <t>Ubezpieczenia</t>
  </si>
  <si>
    <t>Sprawozdawczość finansowa i niefinansowa</t>
  </si>
  <si>
    <t>PDW 5: 10.1. Systemy baz danych/ 10.2. E-biznes w usługach finansowych</t>
  </si>
  <si>
    <t>16.</t>
  </si>
  <si>
    <t>19.</t>
  </si>
  <si>
    <t>20.</t>
  </si>
  <si>
    <t>21.</t>
  </si>
  <si>
    <t>Obowiązuje od roku akademickiego: 2021/2022</t>
  </si>
  <si>
    <t>Rachunkowość podatkowa</t>
  </si>
  <si>
    <t>Organizacja rachunkowości</t>
  </si>
  <si>
    <t>Zarządzanie kadrami</t>
  </si>
  <si>
    <t>Zarządzanie walutami i działalność kantorowa</t>
  </si>
  <si>
    <t>ARKUSZ 8</t>
  </si>
  <si>
    <t>PDW4: 7.1. Etykieta w biznesie/ 7.2. Komunikacja interpersonalna</t>
  </si>
  <si>
    <t>22.</t>
  </si>
  <si>
    <t>Finanse Unii Europejskiej</t>
  </si>
  <si>
    <t>Wprowadzenie do makroekonomii</t>
  </si>
  <si>
    <t>Uproszczone formy ewidencji podatkowej</t>
  </si>
  <si>
    <t>Prawne regulacje w rachunkowości</t>
  </si>
  <si>
    <t>Automatyzacja i robotyzacja w finansach oraz rachunkowości</t>
  </si>
  <si>
    <t xml:space="preserve">Źródła finansowania działalności </t>
  </si>
  <si>
    <t>Zarządzanie należnościami</t>
  </si>
  <si>
    <t>OBSŁUGA KADROWO-PŁACOWA I RACHUNKOWOŚĆ MŚP</t>
  </si>
  <si>
    <t>Prawo pracy i kodeks cywilny</t>
  </si>
  <si>
    <t>Składki ZUS i obsługa programu płatnik</t>
  </si>
  <si>
    <t>Rozrachunki z tytułu wynagrodzeń</t>
  </si>
  <si>
    <t>Podatek dochodowy od osób fizycznych</t>
  </si>
  <si>
    <t>Pozostałe rozrachunki z pracownikami</t>
  </si>
  <si>
    <t>Koszty osobowe</t>
  </si>
  <si>
    <t>Rachunkowość i sprawozdawczość finansowa w mśp</t>
  </si>
  <si>
    <t>Bankowość detaliczna i korporacyjna</t>
  </si>
  <si>
    <t>Fundusze inwestycyjne i systemy emerytalne</t>
  </si>
  <si>
    <t xml:space="preserve">FinTech i kryptoaktywa </t>
  </si>
  <si>
    <t xml:space="preserve">Metody aktuarialne </t>
  </si>
  <si>
    <t>Strategie finansowe przedsiębiorstw</t>
  </si>
  <si>
    <t>Ryzyko w rachunkowości i finansach</t>
  </si>
  <si>
    <t>Rachunkowość i sprawozdawczość banków</t>
  </si>
  <si>
    <t>Bankowość spółdzielcza</t>
  </si>
  <si>
    <t>Informatyczne systemy finansowo-księgowe</t>
  </si>
  <si>
    <t>należy ustalić</t>
  </si>
  <si>
    <t>ФинТех и криптоактивы (FinTech i kryptoaktywa)</t>
  </si>
  <si>
    <t>Анализ страховых продуктов (Analiza produktów ubezpieczeniowych)</t>
  </si>
  <si>
    <t>Управление персоналом (Zarządzanie kadrami)</t>
  </si>
  <si>
    <t>Налоговый консалтинг (Doradztwo podatkowe)</t>
  </si>
  <si>
    <t>Инвестиционные фонды и пенсионные системы (Fundusze inwestycyjne i systemy emerytalne)</t>
  </si>
  <si>
    <t>Финансовый учет и отчетность - продвинутый уровень (Zaawansowana rachunkowość finansowa i sprawozdawczość)</t>
  </si>
  <si>
    <t>Стратегический и операционный контроллинг (Controlling strategiczny i operacyjny)</t>
  </si>
  <si>
    <t>Activity-based Costing (Rachunek kosztów działań)</t>
  </si>
  <si>
    <t>Operational controlling (Controlling operacyjny)</t>
  </si>
  <si>
    <t>Production controlling (Controlling produkcji)</t>
  </si>
  <si>
    <t>Strategic analysis of resources (Analiza strategiczna zasobów)</t>
  </si>
  <si>
    <t>Raporting in ERP systems (Raportowanie w systemach ERP)</t>
  </si>
  <si>
    <t>Sales reporting in a traditional and modern distribution channel (Raportowanie sprzedaży w tradycyjnych i nowowczesnych kanałach dystrybucji)</t>
  </si>
  <si>
    <t>International Financial System (Międzynarodowy System Finansowy)</t>
  </si>
  <si>
    <t>European Funds (Fundusze europejskie)</t>
  </si>
  <si>
    <t>D4.</t>
  </si>
  <si>
    <t>Розничный и корпоративный банкинг (Bankowość detaliczna 
i korporacyjna)</t>
  </si>
  <si>
    <t>D5.</t>
  </si>
  <si>
    <t>PDW1: 4.1. Społeczna odpowiedzialność biznesu/ 4.2. Zarządzanie środowiskiem i ekologia</t>
  </si>
  <si>
    <t>Kalkulacja i rachunek kosztów</t>
  </si>
  <si>
    <t>PDW 7: 17.1. Marketing usług finansowych/ 17.2. Organizacja biura rachunkowego</t>
  </si>
  <si>
    <t>Advanced financial accounting (Zaawansowana rachunkowość finansowa)</t>
  </si>
  <si>
    <t>A4, A5, A6, A7, C10, C11, C17, C18, + specjalnościowe</t>
  </si>
  <si>
    <t>FINANCE AND CONTROLLING (FINANSE I CONTROLLING)</t>
  </si>
  <si>
    <t>ФИНАНСЫ И КОНТРОЛЛИНГ (FINANSE I CONTROLLING)</t>
  </si>
  <si>
    <t>Studentów obowiązuje napisanie i obrona pracy dyplomowej oraz zdanie egzaminu dyplomowego (12 pkt. ECTS).</t>
  </si>
  <si>
    <t xml:space="preserve">Studentów obowiązuje zaliczenie na ocenę praktyki zawodowej w wymiarze 6 miesięcy (sem. IV - 6 tygodni podczas wakacji, sem. VI - 18 tygodni: od 8 do 25 tygodnia roku kalendarzowego); punkty ECTS - 24 (sem. IV - 6, sem. VI - 18).  </t>
  </si>
  <si>
    <t>PDW 8: 18.1. Systemy bankowe na świecie/ 18.2. Cyberbezpieczeństwo w systemie finansowym</t>
  </si>
  <si>
    <t>PDW 6: 11.1. Finanse i rachunkowość w ramach zrównoważonego rozwoju/ 11.2. Finanse i rachunkowość organizacji pozarządowych</t>
  </si>
  <si>
    <t>Финансовые рынки и инструменты (Rynki i instrumenty finansowe)</t>
  </si>
  <si>
    <t>PLAN  STUDIÓW  NR  4</t>
  </si>
  <si>
    <t>Kształtowanie osobistych karier zawodowych / podstawy przeds.</t>
  </si>
  <si>
    <t>Podstawy przedsiębiorczości</t>
  </si>
  <si>
    <t>Zintegrowane systemy informatyczne w księgowości</t>
  </si>
  <si>
    <t>23.</t>
  </si>
  <si>
    <t>24.</t>
  </si>
  <si>
    <t>Informatyczne wspomaganie pracy biurowej</t>
  </si>
  <si>
    <t xml:space="preserve">Podstawy arkusza kalkulacyjnego </t>
  </si>
  <si>
    <t>STUDIA NIESTACJONARNE</t>
  </si>
  <si>
    <t>Konsultacje</t>
  </si>
  <si>
    <t>- wykład</t>
  </si>
  <si>
    <t>- ćwiczenia audytoryjne</t>
  </si>
  <si>
    <t>- ćwiczenia laboratoryjne, lektorat języków obcych</t>
  </si>
  <si>
    <t>P</t>
  </si>
  <si>
    <t>- ćwiczenia projektowe</t>
  </si>
  <si>
    <t>- seminarium</t>
  </si>
  <si>
    <r>
      <t xml:space="preserve">Obowiązuje od roku akademickiego: </t>
    </r>
    <r>
      <rPr>
        <b/>
        <sz val="11"/>
        <color theme="1"/>
        <rFont val="Cambria"/>
        <family val="1"/>
        <charset val="238"/>
      </rPr>
      <t>2023/2024</t>
    </r>
  </si>
  <si>
    <t>T</t>
  </si>
  <si>
    <t>- zajęcia terenowe</t>
  </si>
  <si>
    <t>egzamin</t>
  </si>
  <si>
    <t>zajęcia realizowane  na odległość  met. synchroniczną</t>
  </si>
  <si>
    <t>PODSUMOWANIE  ARKUSZA  1+2+3+7</t>
  </si>
  <si>
    <t>D1</t>
  </si>
  <si>
    <t>D2</t>
  </si>
  <si>
    <t>D3</t>
  </si>
  <si>
    <t>D4</t>
  </si>
  <si>
    <t>nakład pracy studenta:</t>
  </si>
  <si>
    <t>1 ECTS</t>
  </si>
  <si>
    <t xml:space="preserve">      </t>
  </si>
  <si>
    <t>godziny</t>
  </si>
  <si>
    <t>ECTS</t>
  </si>
  <si>
    <t>łączna liczba z planu studiów</t>
  </si>
  <si>
    <t>Przygotowanie i złożenie pracy</t>
  </si>
  <si>
    <t>konsultacje:</t>
  </si>
  <si>
    <t>RAZEM MIN</t>
  </si>
  <si>
    <t>A+B+C</t>
  </si>
  <si>
    <t>nie dotyczy</t>
  </si>
  <si>
    <t>konsultacje</t>
  </si>
  <si>
    <t>Suma</t>
  </si>
  <si>
    <t>razem</t>
  </si>
  <si>
    <t>brakuje:</t>
  </si>
  <si>
    <t>seminarium: IV sem 3 pkt; V sem. 2 pkt; VI sem. 2 pkt</t>
  </si>
  <si>
    <t>A+b+C</t>
  </si>
  <si>
    <t>nakład pracy studenta (25 za każdy ects * 90 czyli wymagane 50%) - łączna liczba godzin z planu studiów - konsultacje = 0</t>
  </si>
  <si>
    <t>Strategie walutowe</t>
  </si>
  <si>
    <t>PDW4: 7.1. Polityka społeczna / 7.2. Komunikacja interpersonalna</t>
  </si>
  <si>
    <t>PDW 6: 11.1. Finanse jednostek samorządu terytorialnego / 11.2. Finanse i rachunkowość organizacji pozarządowych</t>
  </si>
  <si>
    <t>PDW 7: 17.1. Pozyskiwanie środków z Unii Europejskiej / 17.2. Organizacja biura rachunkowego</t>
  </si>
  <si>
    <t>PDW + specjalnościowe + praktyka</t>
  </si>
  <si>
    <t xml:space="preserve">FinTech i aktywa cyfrowe </t>
  </si>
  <si>
    <t>60% liczby godzin na studiach stacjonarnych</t>
  </si>
  <si>
    <t>suma</t>
  </si>
  <si>
    <t xml:space="preserve">zajęcia kształtujące umiejętności praktyczne wskazać wyłącznie dla kierunku o profilu praktycznym (ponad 50% z ogólnej liczby pkt. ECTS) </t>
  </si>
  <si>
    <t>Są to godziny zajęć bez wykładów (ćw + lab. + proj + lek + konw + sem)</t>
  </si>
  <si>
    <t>udział % zajęć praktycznych w zajęciach ogółem</t>
  </si>
  <si>
    <t>co daje</t>
  </si>
  <si>
    <t xml:space="preserve">liczba pkt. ECTS za zajęcia do wyboru </t>
  </si>
  <si>
    <t>udział w zajęciach plus konsultacje / 25 ECTS</t>
  </si>
  <si>
    <t xml:space="preserve">co daje </t>
  </si>
  <si>
    <t>Zastosowanie arkusza kalkulacyjnego w finansach i rachunkowości</t>
  </si>
  <si>
    <t>musi być w czerwonej ramce (patrz legenda) jako zajecia realizowane na odleglosc metoda synchroniczna, gdyż student w dużej mierze bez udziału NA pisze pracę</t>
  </si>
  <si>
    <t>Operational controlling (controlling operacyjny)</t>
  </si>
  <si>
    <t>zmienione EU</t>
  </si>
  <si>
    <t>Dla studentów I roku studiów stacjonarnych I stopnia wszystkie formy zajęć dydaktycznych przewidziane w planie studiów są obowiązkowe. Na wyższych latach obowiązkowe są: ćwiczenia audytoryjne, laboratoryjne, lektoraty, zajęcia: sportowe, terenowe, projektowe, plenerowe i seminaria.</t>
  </si>
  <si>
    <t>Język obcy biznesowy, do wyboru: j. angielski, j. niemiecki, j. rosyjski. Język obcy punkty ECTS - 5 (sem. I - 1, sem. II - 2, sem. III - 2)</t>
  </si>
  <si>
    <t>Warunkiem zaliczenia ostatniego semestru seminarium dyplomowego jest przygotowanie i złożenie pracy dyplomowej w systemie APD.</t>
  </si>
  <si>
    <t>Studentów obowiązuje zaliczenie na ocenę wszystkich przedmiotów.</t>
  </si>
  <si>
    <t>Możliwość realizacji metodą synchroniczną wykładów, które zostaną zaplanowane do realizacji w piątki (zgodnie z harmonogramem zjazdów).</t>
  </si>
  <si>
    <t xml:space="preserve">Seminarium dyplomowe - punkty ECTS 7 (sem. IV - 3, sem. V - 2, sem. VI - 2). </t>
  </si>
  <si>
    <t>A4, A5, A6, A7</t>
  </si>
  <si>
    <t>1 +1 + 2 + 2 =</t>
  </si>
  <si>
    <t>6 ects</t>
  </si>
  <si>
    <r>
      <t>Załącznik nr 1 do uchwały</t>
    </r>
    <r>
      <rPr>
        <b/>
        <i/>
        <sz val="12"/>
        <color rgb="FFFF0000"/>
        <rFont val="Cambria"/>
        <family val="1"/>
        <charset val="238"/>
      </rPr>
      <t xml:space="preserve"> </t>
    </r>
    <r>
      <rPr>
        <b/>
        <i/>
        <sz val="12"/>
        <rFont val="Cambria"/>
        <family val="1"/>
        <charset val="238"/>
      </rPr>
      <t xml:space="preserve">nr 5/478 </t>
    </r>
    <r>
      <rPr>
        <b/>
        <i/>
        <sz val="12"/>
        <color theme="1"/>
        <rFont val="Cambria"/>
        <family val="1"/>
        <charset val="238"/>
      </rPr>
      <t xml:space="preserve">Senatu PBŚ z dnia 23 lutego 2023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</si>
</sst>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49" x14ac:knownFonts="1">
    <font>
      <sz val="10"/>
      <name val="Arial CE"/>
      <charset val="238"/>
    </font>
    <font>
      <sz val="10"/>
      <name val="Cambria"/>
      <family val="1"/>
      <charset val="238"/>
    </font>
    <font>
      <b/>
      <sz val="12"/>
      <name val="Cambria"/>
      <family val="1"/>
      <charset val="238"/>
    </font>
    <font>
      <sz val="10"/>
      <name val="Cambria"/>
      <family val="1"/>
      <charset val="238"/>
    </font>
    <font>
      <sz val="12"/>
      <name val="Cambria"/>
      <family val="1"/>
      <charset val="238"/>
    </font>
    <font>
      <b/>
      <sz val="12"/>
      <name val="Cambria"/>
      <family val="1"/>
      <charset val="238"/>
    </font>
    <font>
      <b/>
      <sz val="14"/>
      <name val="Cambria"/>
      <family val="1"/>
      <charset val="238"/>
    </font>
    <font>
      <sz val="12"/>
      <color indexed="8"/>
      <name val="Cambria"/>
      <family val="1"/>
      <charset val="238"/>
    </font>
    <font>
      <b/>
      <sz val="28"/>
      <name val="Cambria"/>
      <family val="1"/>
      <charset val="238"/>
    </font>
    <font>
      <i/>
      <sz val="12"/>
      <name val="Cambria"/>
      <family val="1"/>
      <charset val="238"/>
    </font>
    <font>
      <b/>
      <sz val="10"/>
      <name val="Cambria"/>
      <family val="1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sz val="9"/>
      <name val="Cambria"/>
      <family val="1"/>
      <charset val="238"/>
    </font>
    <font>
      <sz val="14"/>
      <name val="Cambria"/>
      <family val="1"/>
      <charset val="238"/>
    </font>
    <font>
      <b/>
      <sz val="18"/>
      <name val="Cambria"/>
      <family val="1"/>
      <charset val="238"/>
    </font>
    <font>
      <sz val="16"/>
      <name val="Cambria"/>
      <family val="1"/>
      <charset val="238"/>
    </font>
    <font>
      <u/>
      <sz val="12"/>
      <name val="Cambria"/>
      <family val="1"/>
      <charset val="238"/>
    </font>
    <font>
      <vertAlign val="superscript"/>
      <sz val="12"/>
      <name val="Cambria"/>
      <family val="1"/>
      <charset val="238"/>
    </font>
    <font>
      <b/>
      <sz val="9"/>
      <name val="Cambria"/>
      <family val="1"/>
      <charset val="238"/>
    </font>
    <font>
      <sz val="11"/>
      <color indexed="10"/>
      <name val="Cambria"/>
      <family val="1"/>
      <charset val="238"/>
    </font>
    <font>
      <b/>
      <sz val="11"/>
      <color indexed="10"/>
      <name val="Cambria"/>
      <family val="1"/>
      <charset val="238"/>
    </font>
    <font>
      <b/>
      <sz val="8"/>
      <name val="Cambria"/>
      <family val="1"/>
      <charset val="238"/>
    </font>
    <font>
      <sz val="10"/>
      <color rgb="FFFF0000"/>
      <name val="Cambria"/>
      <family val="1"/>
      <charset val="238"/>
    </font>
    <font>
      <sz val="12"/>
      <color rgb="FFFF0000"/>
      <name val="Cambria"/>
      <family val="1"/>
      <charset val="238"/>
    </font>
    <font>
      <sz val="12"/>
      <color rgb="FFFF0000"/>
      <name val="Cambria"/>
      <family val="1"/>
      <charset val="238"/>
      <scheme val="major"/>
    </font>
    <font>
      <sz val="8"/>
      <name val="Arial CE"/>
      <charset val="238"/>
    </font>
    <font>
      <sz val="10"/>
      <name val="Arial CE"/>
      <charset val="238"/>
    </font>
    <font>
      <sz val="10"/>
      <color theme="1"/>
      <name val="Cambria"/>
      <family val="1"/>
      <charset val="238"/>
    </font>
    <font>
      <b/>
      <sz val="14"/>
      <name val="Arial CE"/>
      <charset val="238"/>
    </font>
    <font>
      <sz val="10"/>
      <name val="Arial CE"/>
      <family val="2"/>
      <charset val="238"/>
    </font>
    <font>
      <sz val="16"/>
      <color rgb="FFFF0000"/>
      <name val="Cambria"/>
      <family val="1"/>
      <charset val="238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0"/>
      <name val="Arial CE"/>
      <charset val="238"/>
    </font>
    <font>
      <sz val="11"/>
      <color theme="3"/>
      <name val="Arial CE"/>
      <charset val="238"/>
    </font>
    <font>
      <sz val="22"/>
      <color rgb="FFFF0000"/>
      <name val="Cambria"/>
      <family val="1"/>
      <charset val="238"/>
    </font>
    <font>
      <sz val="20"/>
      <name val="Cambria"/>
      <family val="1"/>
      <charset val="238"/>
    </font>
    <font>
      <sz val="22"/>
      <name val="Cambria"/>
      <family val="1"/>
      <charset val="238"/>
    </font>
    <font>
      <sz val="12"/>
      <name val="Arial CE"/>
      <charset val="238"/>
    </font>
    <font>
      <sz val="18"/>
      <name val="Cambria"/>
      <family val="1"/>
      <charset val="238"/>
    </font>
    <font>
      <sz val="11"/>
      <name val="Arial CE"/>
      <charset val="238"/>
    </font>
    <font>
      <sz val="10"/>
      <color theme="0"/>
      <name val="Cambria"/>
      <family val="1"/>
      <charset val="238"/>
    </font>
    <font>
      <sz val="10"/>
      <color theme="0"/>
      <name val="Arial CE"/>
      <charset val="238"/>
    </font>
    <font>
      <sz val="12"/>
      <color theme="0"/>
      <name val="Bookman Old Style"/>
      <family val="1"/>
      <charset val="238"/>
    </font>
    <font>
      <b/>
      <sz val="12"/>
      <color theme="0"/>
      <name val="Cambria"/>
      <family val="1"/>
      <charset val="238"/>
    </font>
    <font>
      <b/>
      <i/>
      <sz val="12"/>
      <color theme="1"/>
      <name val="Cambria"/>
      <family val="1"/>
      <charset val="238"/>
    </font>
    <font>
      <b/>
      <i/>
      <sz val="12"/>
      <color rgb="FFFF0000"/>
      <name val="Cambria"/>
      <family val="1"/>
      <charset val="238"/>
    </font>
    <font>
      <b/>
      <i/>
      <sz val="12"/>
      <name val="Cambria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</fills>
  <borders count="117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2">
    <xf numFmtId="0" fontId="0" fillId="0" borderId="0"/>
    <xf numFmtId="9" fontId="27" fillId="0" borderId="0" applyFont="0" applyFill="0" applyBorder="0" applyAlignment="0" applyProtection="0"/>
  </cellStyleXfs>
  <cellXfs count="54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22" xfId="0" applyFont="1" applyBorder="1" applyAlignment="1">
      <alignment horizontal="right" vertical="center"/>
    </xf>
    <xf numFmtId="0" fontId="3" fillId="0" borderId="2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31" xfId="0" applyFont="1" applyBorder="1" applyAlignment="1">
      <alignment vertical="center"/>
    </xf>
    <xf numFmtId="0" fontId="16" fillId="0" borderId="32" xfId="0" applyFont="1" applyBorder="1" applyAlignment="1">
      <alignment vertical="center"/>
    </xf>
    <xf numFmtId="0" fontId="16" fillId="0" borderId="3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/>
    <xf numFmtId="0" fontId="1" fillId="0" borderId="24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7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left" vertical="center"/>
    </xf>
    <xf numFmtId="0" fontId="4" fillId="3" borderId="31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1" fillId="4" borderId="36" xfId="0" applyFont="1" applyFill="1" applyBorder="1" applyAlignment="1">
      <alignment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" fillId="0" borderId="22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20" fillId="5" borderId="13" xfId="0" applyFont="1" applyFill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21" fillId="0" borderId="29" xfId="0" applyFont="1" applyBorder="1" applyAlignment="1">
      <alignment horizontal="right"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3" borderId="31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34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1" fillId="6" borderId="49" xfId="0" applyFont="1" applyFill="1" applyBorder="1" applyAlignment="1">
      <alignment horizontal="center" vertical="center"/>
    </xf>
    <xf numFmtId="0" fontId="1" fillId="6" borderId="38" xfId="0" applyFont="1" applyFill="1" applyBorder="1" applyAlignment="1">
      <alignment horizontal="center" vertical="center"/>
    </xf>
    <xf numFmtId="0" fontId="1" fillId="6" borderId="39" xfId="0" applyFont="1" applyFill="1" applyBorder="1" applyAlignment="1">
      <alignment horizontal="center" vertical="center"/>
    </xf>
    <xf numFmtId="0" fontId="19" fillId="6" borderId="45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/>
    </xf>
    <xf numFmtId="0" fontId="4" fillId="6" borderId="45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1" fillId="6" borderId="37" xfId="0" applyFont="1" applyFill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50" xfId="0" applyFont="1" applyFill="1" applyBorder="1" applyAlignment="1">
      <alignment horizontal="center" vertical="center"/>
    </xf>
    <xf numFmtId="0" fontId="1" fillId="6" borderId="5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4" fillId="0" borderId="48" xfId="0" applyFont="1" applyBorder="1" applyAlignment="1">
      <alignment horizontal="center" vertical="center"/>
    </xf>
    <xf numFmtId="0" fontId="4" fillId="6" borderId="47" xfId="0" applyFont="1" applyFill="1" applyBorder="1" applyAlignment="1">
      <alignment horizontal="center" vertical="center"/>
    </xf>
    <xf numFmtId="0" fontId="4" fillId="6" borderId="44" xfId="0" applyFont="1" applyFill="1" applyBorder="1" applyAlignment="1">
      <alignment horizontal="center" vertical="center"/>
    </xf>
    <xf numFmtId="0" fontId="14" fillId="0" borderId="0" xfId="0" applyFont="1"/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13" fillId="4" borderId="37" xfId="0" applyFont="1" applyFill="1" applyBorder="1" applyAlignment="1">
      <alignment horizontal="center" vertical="center"/>
    </xf>
    <xf numFmtId="0" fontId="1" fillId="8" borderId="0" xfId="0" applyFont="1" applyFill="1" applyAlignment="1">
      <alignment vertical="center"/>
    </xf>
    <xf numFmtId="0" fontId="22" fillId="0" borderId="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2" fillId="9" borderId="0" xfId="0" applyFont="1" applyFill="1" applyAlignment="1">
      <alignment horizontal="left" vertical="center"/>
    </xf>
    <xf numFmtId="0" fontId="4" fillId="9" borderId="15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4" fillId="9" borderId="42" xfId="0" applyFont="1" applyFill="1" applyBorder="1" applyAlignment="1">
      <alignment horizontal="center" vertical="center"/>
    </xf>
    <xf numFmtId="0" fontId="4" fillId="9" borderId="34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4" fillId="9" borderId="13" xfId="0" applyFont="1" applyFill="1" applyBorder="1" applyAlignment="1">
      <alignment horizontal="center" vertical="center"/>
    </xf>
    <xf numFmtId="164" fontId="4" fillId="0" borderId="23" xfId="0" applyNumberFormat="1" applyFont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10" borderId="13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164" fontId="4" fillId="0" borderId="16" xfId="0" applyNumberFormat="1" applyFont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3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1" borderId="15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18" xfId="0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7" borderId="16" xfId="0" applyFont="1" applyFill="1" applyBorder="1" applyAlignment="1">
      <alignment horizontal="center" vertical="center"/>
    </xf>
    <xf numFmtId="0" fontId="24" fillId="6" borderId="16" xfId="0" applyFont="1" applyFill="1" applyBorder="1" applyAlignment="1">
      <alignment horizontal="center" vertical="center"/>
    </xf>
    <xf numFmtId="0" fontId="24" fillId="6" borderId="13" xfId="0" applyFont="1" applyFill="1" applyBorder="1" applyAlignment="1">
      <alignment horizontal="center" vertical="center"/>
    </xf>
    <xf numFmtId="0" fontId="24" fillId="6" borderId="15" xfId="0" applyFont="1" applyFill="1" applyBorder="1" applyAlignment="1">
      <alignment horizontal="center" vertical="center"/>
    </xf>
    <xf numFmtId="0" fontId="23" fillId="0" borderId="0" xfId="0" applyFont="1"/>
    <xf numFmtId="0" fontId="24" fillId="0" borderId="8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2" borderId="48" xfId="0" applyFont="1" applyFill="1" applyBorder="1" applyAlignment="1">
      <alignment horizontal="center" vertical="center"/>
    </xf>
    <xf numFmtId="0" fontId="24" fillId="2" borderId="44" xfId="0" applyFont="1" applyFill="1" applyBorder="1" applyAlignment="1">
      <alignment horizontal="center" vertical="center"/>
    </xf>
    <xf numFmtId="0" fontId="24" fillId="2" borderId="34" xfId="0" applyFont="1" applyFill="1" applyBorder="1" applyAlignment="1">
      <alignment horizontal="center" vertical="center"/>
    </xf>
    <xf numFmtId="0" fontId="24" fillId="2" borderId="47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/>
    </xf>
    <xf numFmtId="164" fontId="24" fillId="2" borderId="23" xfId="0" applyNumberFormat="1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9" borderId="13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9" borderId="15" xfId="0" applyFont="1" applyFill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97" xfId="0" applyFont="1" applyBorder="1" applyAlignment="1">
      <alignment vertical="center"/>
    </xf>
    <xf numFmtId="0" fontId="30" fillId="0" borderId="107" xfId="0" applyFont="1" applyBorder="1" applyAlignment="1">
      <alignment vertical="center"/>
    </xf>
    <xf numFmtId="0" fontId="30" fillId="0" borderId="108" xfId="0" applyFont="1" applyBorder="1" applyAlignment="1">
      <alignment vertical="center"/>
    </xf>
    <xf numFmtId="0" fontId="9" fillId="0" borderId="107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32" fillId="0" borderId="109" xfId="0" applyFont="1" applyBorder="1" applyAlignment="1">
      <alignment vertical="center"/>
    </xf>
    <xf numFmtId="0" fontId="33" fillId="0" borderId="110" xfId="0" applyFont="1" applyBorder="1" applyAlignment="1">
      <alignment horizontal="center" vertical="center"/>
    </xf>
    <xf numFmtId="0" fontId="32" fillId="0" borderId="110" xfId="0" applyFont="1" applyBorder="1" applyAlignment="1">
      <alignment horizontal="left" vertical="center"/>
    </xf>
    <xf numFmtId="0" fontId="33" fillId="0" borderId="110" xfId="0" applyFont="1" applyBorder="1" applyAlignment="1">
      <alignment horizontal="left" vertical="center"/>
    </xf>
    <xf numFmtId="0" fontId="32" fillId="0" borderId="110" xfId="0" applyFont="1" applyBorder="1" applyAlignment="1">
      <alignment vertical="center"/>
    </xf>
    <xf numFmtId="0" fontId="28" fillId="0" borderId="111" xfId="0" applyFont="1" applyBorder="1" applyAlignment="1">
      <alignment vertical="center"/>
    </xf>
    <xf numFmtId="0" fontId="33" fillId="0" borderId="112" xfId="0" applyFont="1" applyBorder="1" applyAlignment="1">
      <alignment vertical="center"/>
    </xf>
    <xf numFmtId="0" fontId="33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28" fillId="0" borderId="113" xfId="0" applyFont="1" applyBorder="1" applyAlignment="1">
      <alignment vertical="center"/>
    </xf>
    <xf numFmtId="0" fontId="32" fillId="0" borderId="112" xfId="0" applyFont="1" applyBorder="1" applyAlignment="1">
      <alignment vertical="center"/>
    </xf>
    <xf numFmtId="0" fontId="32" fillId="0" borderId="0" xfId="0" quotePrefix="1" applyFont="1" applyAlignment="1">
      <alignment vertical="center"/>
    </xf>
    <xf numFmtId="0" fontId="32" fillId="0" borderId="0" xfId="0" applyFont="1" applyAlignment="1">
      <alignment vertical="center"/>
    </xf>
    <xf numFmtId="0" fontId="32" fillId="12" borderId="114" xfId="0" applyFont="1" applyFill="1" applyBorder="1" applyAlignment="1">
      <alignment vertical="center"/>
    </xf>
    <xf numFmtId="0" fontId="32" fillId="0" borderId="115" xfId="0" applyFont="1" applyBorder="1" applyAlignment="1">
      <alignment vertical="center"/>
    </xf>
    <xf numFmtId="0" fontId="0" fillId="0" borderId="40" xfId="0" applyBorder="1"/>
    <xf numFmtId="0" fontId="0" fillId="0" borderId="14" xfId="0" applyBorder="1"/>
    <xf numFmtId="0" fontId="0" fillId="0" borderId="16" xfId="0" applyBorder="1"/>
    <xf numFmtId="9" fontId="0" fillId="0" borderId="0" xfId="0" applyNumberFormat="1"/>
    <xf numFmtId="0" fontId="0" fillId="0" borderId="13" xfId="0" applyBorder="1"/>
    <xf numFmtId="0" fontId="0" fillId="9" borderId="13" xfId="0" applyFill="1" applyBorder="1"/>
    <xf numFmtId="0" fontId="34" fillId="0" borderId="0" xfId="0" applyFont="1"/>
    <xf numFmtId="0" fontId="30" fillId="0" borderId="0" xfId="0" applyFont="1" applyAlignment="1">
      <alignment vertical="center"/>
    </xf>
    <xf numFmtId="0" fontId="30" fillId="0" borderId="50" xfId="0" applyFont="1" applyBorder="1" applyAlignment="1">
      <alignment vertical="center"/>
    </xf>
    <xf numFmtId="0" fontId="30" fillId="0" borderId="16" xfId="0" applyFont="1" applyBorder="1" applyAlignment="1">
      <alignment vertical="center"/>
    </xf>
    <xf numFmtId="0" fontId="30" fillId="0" borderId="44" xfId="0" applyFont="1" applyBorder="1" applyAlignment="1">
      <alignment horizontal="center" vertical="center"/>
    </xf>
    <xf numFmtId="0" fontId="30" fillId="0" borderId="13" xfId="0" applyFont="1" applyBorder="1" applyAlignment="1">
      <alignment vertical="center"/>
    </xf>
    <xf numFmtId="0" fontId="35" fillId="0" borderId="16" xfId="0" applyFont="1" applyBorder="1" applyAlignment="1">
      <alignment vertical="center"/>
    </xf>
    <xf numFmtId="0" fontId="7" fillId="13" borderId="2" xfId="0" applyFont="1" applyFill="1" applyBorder="1" applyAlignment="1">
      <alignment horizontal="center" vertical="center"/>
    </xf>
    <xf numFmtId="0" fontId="4" fillId="13" borderId="12" xfId="0" applyFont="1" applyFill="1" applyBorder="1" applyAlignment="1">
      <alignment horizontal="center" vertical="center"/>
    </xf>
    <xf numFmtId="0" fontId="4" fillId="13" borderId="16" xfId="0" applyFont="1" applyFill="1" applyBorder="1" applyAlignment="1">
      <alignment horizontal="center" vertical="center"/>
    </xf>
    <xf numFmtId="0" fontId="4" fillId="13" borderId="50" xfId="0" applyFont="1" applyFill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1" fillId="4" borderId="8" xfId="0" applyFont="1" applyFill="1" applyBorder="1" applyAlignment="1">
      <alignment horizontal="center" vertical="center"/>
    </xf>
    <xf numFmtId="0" fontId="4" fillId="0" borderId="116" xfId="0" applyFont="1" applyBorder="1" applyAlignment="1">
      <alignment horizontal="center" vertical="center"/>
    </xf>
    <xf numFmtId="0" fontId="38" fillId="0" borderId="0" xfId="0" applyFont="1"/>
    <xf numFmtId="0" fontId="39" fillId="0" borderId="0" xfId="0" applyFont="1"/>
    <xf numFmtId="0" fontId="12" fillId="0" borderId="0" xfId="0" applyFont="1"/>
    <xf numFmtId="0" fontId="35" fillId="14" borderId="0" xfId="0" applyFont="1" applyFill="1" applyAlignment="1">
      <alignment horizontal="center" vertical="center"/>
    </xf>
    <xf numFmtId="0" fontId="1" fillId="0" borderId="24" xfId="0" applyFont="1" applyBorder="1"/>
    <xf numFmtId="0" fontId="1" fillId="0" borderId="26" xfId="0" applyFont="1" applyBorder="1"/>
    <xf numFmtId="0" fontId="1" fillId="0" borderId="22" xfId="0" applyFont="1" applyBorder="1"/>
    <xf numFmtId="0" fontId="1" fillId="0" borderId="0" xfId="0" applyFont="1" applyAlignment="1">
      <alignment wrapText="1"/>
    </xf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1" fontId="16" fillId="0" borderId="31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2" fontId="37" fillId="0" borderId="29" xfId="1" applyNumberFormat="1" applyFont="1" applyBorder="1" applyAlignment="1">
      <alignment vertical="center"/>
    </xf>
    <xf numFmtId="10" fontId="4" fillId="0" borderId="29" xfId="1" applyNumberFormat="1" applyFont="1" applyBorder="1" applyAlignment="1">
      <alignment vertical="center"/>
    </xf>
    <xf numFmtId="10" fontId="40" fillId="0" borderId="28" xfId="1" applyNumberFormat="1" applyFont="1" applyBorder="1" applyAlignment="1">
      <alignment vertical="center"/>
    </xf>
    <xf numFmtId="0" fontId="24" fillId="0" borderId="25" xfId="0" applyFont="1" applyBorder="1" applyAlignment="1">
      <alignment vertical="center"/>
    </xf>
    <xf numFmtId="10" fontId="16" fillId="0" borderId="0" xfId="1" applyNumberFormat="1" applyFont="1" applyAlignment="1">
      <alignment vertical="center"/>
    </xf>
    <xf numFmtId="10" fontId="4" fillId="0" borderId="0" xfId="1" applyNumberFormat="1" applyFont="1" applyAlignment="1">
      <alignment vertical="center"/>
    </xf>
    <xf numFmtId="1" fontId="40" fillId="8" borderId="0" xfId="0" applyNumberFormat="1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41" fillId="0" borderId="0" xfId="0" applyFont="1"/>
    <xf numFmtId="0" fontId="4" fillId="0" borderId="0" xfId="0" applyFont="1"/>
    <xf numFmtId="0" fontId="12" fillId="0" borderId="0" xfId="0" applyFont="1" applyAlignment="1">
      <alignment horizontal="right"/>
    </xf>
    <xf numFmtId="10" fontId="14" fillId="0" borderId="0" xfId="1" applyNumberFormat="1" applyFont="1" applyBorder="1" applyAlignment="1">
      <alignment vertical="center"/>
    </xf>
    <xf numFmtId="1" fontId="16" fillId="8" borderId="0" xfId="1" applyNumberFormat="1" applyFont="1" applyFill="1" applyBorder="1" applyAlignment="1">
      <alignment vertical="center"/>
    </xf>
    <xf numFmtId="0" fontId="4" fillId="0" borderId="0" xfId="0" applyFont="1" applyAlignment="1">
      <alignment vertical="top"/>
    </xf>
    <xf numFmtId="0" fontId="4" fillId="0" borderId="27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27" xfId="0" applyFont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42" fillId="0" borderId="0" xfId="0" applyFont="1"/>
    <xf numFmtId="0" fontId="43" fillId="0" borderId="0" xfId="0" applyFont="1"/>
    <xf numFmtId="0" fontId="42" fillId="0" borderId="0" xfId="0" applyFont="1" applyAlignment="1">
      <alignment vertical="center"/>
    </xf>
    <xf numFmtId="0" fontId="44" fillId="0" borderId="0" xfId="0" applyFont="1" applyAlignment="1">
      <alignment vertical="center" wrapText="1"/>
    </xf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" fillId="0" borderId="33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1" fillId="14" borderId="0" xfId="0" applyFont="1" applyFill="1" applyAlignment="1">
      <alignment horizontal="left" vertical="center" wrapText="1"/>
    </xf>
    <xf numFmtId="0" fontId="10" fillId="6" borderId="28" xfId="0" applyFont="1" applyFill="1" applyBorder="1" applyAlignment="1">
      <alignment horizontal="center" vertical="center"/>
    </xf>
    <xf numFmtId="0" fontId="10" fillId="6" borderId="29" xfId="0" applyFont="1" applyFill="1" applyBorder="1" applyAlignment="1">
      <alignment horizontal="center" vertical="center"/>
    </xf>
    <xf numFmtId="0" fontId="10" fillId="6" borderId="30" xfId="0" applyFont="1" applyFill="1" applyBorder="1" applyAlignment="1">
      <alignment horizontal="center" vertical="center"/>
    </xf>
    <xf numFmtId="0" fontId="1" fillId="6" borderId="34" xfId="0" applyFont="1" applyFill="1" applyBorder="1" applyAlignment="1">
      <alignment horizontal="center" vertical="center" wrapText="1"/>
    </xf>
    <xf numFmtId="0" fontId="1" fillId="6" borderId="68" xfId="0" applyFont="1" applyFill="1" applyBorder="1" applyAlignment="1">
      <alignment horizontal="center" vertical="center" wrapText="1"/>
    </xf>
    <xf numFmtId="0" fontId="1" fillId="6" borderId="44" xfId="0" applyFont="1" applyFill="1" applyBorder="1" applyAlignment="1">
      <alignment horizontal="center" vertical="center" wrapText="1"/>
    </xf>
    <xf numFmtId="0" fontId="1" fillId="6" borderId="66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0" fillId="6" borderId="63" xfId="0" applyFont="1" applyFill="1" applyBorder="1" applyAlignment="1">
      <alignment horizontal="center" vertical="center"/>
    </xf>
    <xf numFmtId="0" fontId="10" fillId="6" borderId="50" xfId="0" applyFont="1" applyFill="1" applyBorder="1" applyAlignment="1">
      <alignment horizontal="center" vertical="center"/>
    </xf>
    <xf numFmtId="0" fontId="10" fillId="6" borderId="43" xfId="0" applyFont="1" applyFill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6" borderId="80" xfId="0" applyFont="1" applyFill="1" applyBorder="1" applyAlignment="1">
      <alignment horizontal="center" vertical="center"/>
    </xf>
    <xf numFmtId="0" fontId="10" fillId="6" borderId="72" xfId="0" applyFont="1" applyFill="1" applyBorder="1" applyAlignment="1">
      <alignment horizontal="center" vertical="center"/>
    </xf>
    <xf numFmtId="0" fontId="10" fillId="6" borderId="73" xfId="0" applyFont="1" applyFill="1" applyBorder="1" applyAlignment="1">
      <alignment horizontal="center" vertical="center"/>
    </xf>
    <xf numFmtId="0" fontId="10" fillId="6" borderId="74" xfId="0" applyFont="1" applyFill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/>
    </xf>
    <xf numFmtId="0" fontId="1" fillId="6" borderId="48" xfId="0" applyFont="1" applyFill="1" applyBorder="1" applyAlignment="1">
      <alignment horizontal="center" vertical="center"/>
    </xf>
    <xf numFmtId="0" fontId="1" fillId="6" borderId="83" xfId="0" applyFont="1" applyFill="1" applyBorder="1" applyAlignment="1">
      <alignment horizontal="center" vertical="center"/>
    </xf>
    <xf numFmtId="0" fontId="1" fillId="6" borderId="44" xfId="0" applyFont="1" applyFill="1" applyBorder="1" applyAlignment="1">
      <alignment horizontal="center" vertical="center"/>
    </xf>
    <xf numFmtId="0" fontId="1" fillId="6" borderId="66" xfId="0" applyFont="1" applyFill="1" applyBorder="1" applyAlignment="1">
      <alignment horizontal="center" vertical="center"/>
    </xf>
    <xf numFmtId="0" fontId="1" fillId="4" borderId="69" xfId="0" applyFont="1" applyFill="1" applyBorder="1" applyAlignment="1">
      <alignment horizontal="center" vertical="center"/>
    </xf>
    <xf numFmtId="0" fontId="1" fillId="4" borderId="70" xfId="0" applyFont="1" applyFill="1" applyBorder="1" applyAlignment="1">
      <alignment horizontal="center" vertical="center"/>
    </xf>
    <xf numFmtId="0" fontId="1" fillId="4" borderId="71" xfId="0" applyFont="1" applyFill="1" applyBorder="1" applyAlignment="1">
      <alignment horizontal="center" vertical="center"/>
    </xf>
    <xf numFmtId="0" fontId="11" fillId="0" borderId="81" xfId="0" applyFont="1" applyBorder="1" applyAlignment="1">
      <alignment horizontal="center" vertical="center"/>
    </xf>
    <xf numFmtId="0" fontId="11" fillId="0" borderId="82" xfId="0" applyFont="1" applyBorder="1" applyAlignment="1">
      <alignment horizontal="center" vertical="center"/>
    </xf>
    <xf numFmtId="0" fontId="11" fillId="0" borderId="97" xfId="0" applyFont="1" applyBorder="1" applyAlignment="1">
      <alignment horizontal="center" vertical="center"/>
    </xf>
    <xf numFmtId="0" fontId="11" fillId="0" borderId="98" xfId="0" applyFont="1" applyBorder="1" applyAlignment="1">
      <alignment horizontal="center" vertical="center"/>
    </xf>
    <xf numFmtId="0" fontId="11" fillId="4" borderId="86" xfId="0" applyFont="1" applyFill="1" applyBorder="1" applyAlignment="1">
      <alignment horizontal="center" vertical="center"/>
    </xf>
    <xf numFmtId="0" fontId="11" fillId="4" borderId="83" xfId="0" applyFont="1" applyFill="1" applyBorder="1" applyAlignment="1">
      <alignment horizontal="center" vertical="center"/>
    </xf>
    <xf numFmtId="0" fontId="1" fillId="6" borderId="69" xfId="0" applyFont="1" applyFill="1" applyBorder="1" applyAlignment="1">
      <alignment horizontal="center" vertical="center"/>
    </xf>
    <xf numFmtId="0" fontId="1" fillId="6" borderId="70" xfId="0" applyFont="1" applyFill="1" applyBorder="1" applyAlignment="1">
      <alignment horizontal="center" vertical="center"/>
    </xf>
    <xf numFmtId="0" fontId="1" fillId="6" borderId="71" xfId="0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56" xfId="0" applyFont="1" applyBorder="1" applyAlignment="1">
      <alignment vertical="center"/>
    </xf>
    <xf numFmtId="0" fontId="10" fillId="4" borderId="58" xfId="0" applyFont="1" applyFill="1" applyBorder="1" applyAlignment="1">
      <alignment horizontal="right" vertical="center"/>
    </xf>
    <xf numFmtId="0" fontId="10" fillId="4" borderId="59" xfId="0" applyFont="1" applyFill="1" applyBorder="1" applyAlignment="1">
      <alignment horizontal="right" vertical="center"/>
    </xf>
    <xf numFmtId="0" fontId="10" fillId="4" borderId="29" xfId="0" applyFont="1" applyFill="1" applyBorder="1" applyAlignment="1">
      <alignment horizontal="right" vertical="center"/>
    </xf>
    <xf numFmtId="0" fontId="10" fillId="4" borderId="60" xfId="0" applyFont="1" applyFill="1" applyBorder="1" applyAlignment="1">
      <alignment horizontal="right" vertical="center"/>
    </xf>
    <xf numFmtId="0" fontId="11" fillId="4" borderId="89" xfId="0" applyFont="1" applyFill="1" applyBorder="1" applyAlignment="1">
      <alignment horizontal="center" vertical="center"/>
    </xf>
    <xf numFmtId="0" fontId="11" fillId="4" borderId="90" xfId="0" applyFont="1" applyFill="1" applyBorder="1" applyAlignment="1">
      <alignment horizontal="center" vertical="center"/>
    </xf>
    <xf numFmtId="0" fontId="11" fillId="4" borderId="87" xfId="0" applyFont="1" applyFill="1" applyBorder="1" applyAlignment="1">
      <alignment horizontal="center" vertical="center"/>
    </xf>
    <xf numFmtId="0" fontId="11" fillId="4" borderId="66" xfId="0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0" fontId="4" fillId="0" borderId="56" xfId="0" applyFont="1" applyBorder="1" applyAlignment="1">
      <alignment vertical="center" wrapText="1"/>
    </xf>
    <xf numFmtId="0" fontId="1" fillId="0" borderId="77" xfId="0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1" fillId="4" borderId="88" xfId="0" applyFont="1" applyFill="1" applyBorder="1" applyAlignment="1">
      <alignment horizontal="center" vertical="center"/>
    </xf>
    <xf numFmtId="0" fontId="11" fillId="4" borderId="68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left" vertical="center"/>
    </xf>
    <xf numFmtId="0" fontId="1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/>
    </xf>
    <xf numFmtId="0" fontId="1" fillId="0" borderId="92" xfId="0" applyFont="1" applyBorder="1" applyAlignment="1">
      <alignment horizontal="center" vertical="center" textRotation="90" wrapText="1"/>
    </xf>
    <xf numFmtId="0" fontId="1" fillId="0" borderId="91" xfId="0" applyFont="1" applyBorder="1" applyAlignment="1">
      <alignment horizontal="center" vertical="center" textRotation="90" wrapText="1"/>
    </xf>
    <xf numFmtId="0" fontId="1" fillId="0" borderId="83" xfId="0" applyFont="1" applyBorder="1" applyAlignment="1">
      <alignment horizontal="center" vertical="center" textRotation="90" wrapText="1"/>
    </xf>
    <xf numFmtId="0" fontId="18" fillId="0" borderId="9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9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95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1" fillId="0" borderId="63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1" fillId="0" borderId="7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96" xfId="0" applyFont="1" applyBorder="1" applyAlignment="1">
      <alignment horizontal="left" vertical="center"/>
    </xf>
    <xf numFmtId="0" fontId="8" fillId="0" borderId="75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7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2" fillId="4" borderId="83" xfId="0" applyFont="1" applyFill="1" applyBorder="1" applyAlignment="1">
      <alignment horizontal="center" vertical="center"/>
    </xf>
    <xf numFmtId="0" fontId="4" fillId="0" borderId="53" xfId="0" applyFont="1" applyBorder="1" applyAlignment="1">
      <alignment vertical="center"/>
    </xf>
    <xf numFmtId="0" fontId="4" fillId="0" borderId="57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2" fillId="3" borderId="31" xfId="0" applyFont="1" applyFill="1" applyBorder="1" applyAlignment="1">
      <alignment horizontal="left" vertical="center"/>
    </xf>
    <xf numFmtId="0" fontId="10" fillId="0" borderId="80" xfId="0" applyFont="1" applyBorder="1" applyAlignment="1">
      <alignment horizontal="center" vertical="center"/>
    </xf>
    <xf numFmtId="0" fontId="12" fillId="4" borderId="66" xfId="0" applyFont="1" applyFill="1" applyBorder="1" applyAlignment="1">
      <alignment horizontal="center" vertical="center"/>
    </xf>
    <xf numFmtId="0" fontId="12" fillId="4" borderId="68" xfId="0" applyFont="1" applyFill="1" applyBorder="1" applyAlignment="1">
      <alignment horizontal="center" vertical="center"/>
    </xf>
    <xf numFmtId="0" fontId="4" fillId="0" borderId="53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0" fontId="11" fillId="0" borderId="101" xfId="0" applyFont="1" applyBorder="1" applyAlignment="1">
      <alignment horizontal="center" vertical="center"/>
    </xf>
    <xf numFmtId="0" fontId="11" fillId="0" borderId="90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0" borderId="102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/>
    </xf>
    <xf numFmtId="0" fontId="11" fillId="0" borderId="83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/>
    </xf>
    <xf numFmtId="0" fontId="11" fillId="0" borderId="86" xfId="0" applyFont="1" applyBorder="1" applyAlignment="1">
      <alignment horizontal="center" vertical="center"/>
    </xf>
    <xf numFmtId="0" fontId="12" fillId="0" borderId="83" xfId="0" applyFont="1" applyBorder="1" applyAlignment="1">
      <alignment horizontal="center" vertical="center"/>
    </xf>
    <xf numFmtId="0" fontId="10" fillId="10" borderId="80" xfId="0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164" fontId="11" fillId="0" borderId="55" xfId="0" applyNumberFormat="1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4" fillId="0" borderId="50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 wrapText="1"/>
    </xf>
    <xf numFmtId="0" fontId="2" fillId="3" borderId="31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4" fillId="3" borderId="105" xfId="0" applyFont="1" applyFill="1" applyBorder="1" applyAlignment="1">
      <alignment horizontal="left" vertical="center"/>
    </xf>
    <xf numFmtId="0" fontId="4" fillId="3" borderId="106" xfId="0" applyFont="1" applyFill="1" applyBorder="1" applyAlignment="1">
      <alignment horizontal="left" vertical="center"/>
    </xf>
    <xf numFmtId="0" fontId="4" fillId="3" borderId="31" xfId="0" applyFont="1" applyFill="1" applyBorder="1" applyAlignment="1">
      <alignment horizontal="left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10" fillId="0" borderId="103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0" fillId="6" borderId="103" xfId="0" applyFont="1" applyFill="1" applyBorder="1" applyAlignment="1">
      <alignment horizontal="center" vertical="center"/>
    </xf>
    <xf numFmtId="0" fontId="10" fillId="6" borderId="61" xfId="0" applyFont="1" applyFill="1" applyBorder="1" applyAlignment="1">
      <alignment horizontal="center" vertical="center"/>
    </xf>
    <xf numFmtId="0" fontId="10" fillId="6" borderId="62" xfId="0" applyFont="1" applyFill="1" applyBorder="1" applyAlignment="1">
      <alignment horizontal="center" vertical="center"/>
    </xf>
    <xf numFmtId="0" fontId="23" fillId="0" borderId="25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4" fillId="0" borderId="33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4" fillId="0" borderId="42" xfId="0" applyFont="1" applyBorder="1" applyAlignment="1">
      <alignment horizontal="left" vertical="center"/>
    </xf>
    <xf numFmtId="0" fontId="4" fillId="0" borderId="100" xfId="0" applyFont="1" applyBorder="1" applyAlignment="1">
      <alignment horizontal="left" vertical="center"/>
    </xf>
    <xf numFmtId="49" fontId="4" fillId="0" borderId="22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113" xfId="0" applyFont="1" applyBorder="1" applyAlignment="1">
      <alignment horizontal="left" vertical="top" wrapText="1"/>
    </xf>
    <xf numFmtId="0" fontId="1" fillId="0" borderId="101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102" xfId="0" applyFont="1" applyBorder="1" applyAlignment="1">
      <alignment horizontal="center" vertical="center"/>
    </xf>
    <xf numFmtId="0" fontId="1" fillId="0" borderId="104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top" wrapText="1"/>
    </xf>
    <xf numFmtId="0" fontId="24" fillId="0" borderId="14" xfId="0" applyFont="1" applyBorder="1" applyAlignment="1">
      <alignment vertical="center"/>
    </xf>
    <xf numFmtId="0" fontId="24" fillId="0" borderId="56" xfId="0" applyFont="1" applyBorder="1" applyAlignment="1">
      <alignment vertical="center"/>
    </xf>
    <xf numFmtId="0" fontId="24" fillId="0" borderId="14" xfId="0" applyFont="1" applyBorder="1" applyAlignment="1">
      <alignment vertical="center" wrapText="1"/>
    </xf>
    <xf numFmtId="0" fontId="24" fillId="0" borderId="56" xfId="0" applyFont="1" applyBorder="1" applyAlignment="1">
      <alignment vertical="center" wrapText="1"/>
    </xf>
    <xf numFmtId="0" fontId="25" fillId="0" borderId="19" xfId="0" applyFont="1" applyBorder="1" applyAlignment="1">
      <alignment horizontal="left" vertical="center"/>
    </xf>
    <xf numFmtId="0" fontId="25" fillId="0" borderId="99" xfId="0" applyFont="1" applyBorder="1" applyAlignment="1">
      <alignment horizontal="left" vertical="center"/>
    </xf>
    <xf numFmtId="0" fontId="4" fillId="11" borderId="14" xfId="0" applyFont="1" applyFill="1" applyBorder="1" applyAlignment="1">
      <alignment horizontal="left" vertical="center" wrapText="1"/>
    </xf>
    <xf numFmtId="0" fontId="4" fillId="11" borderId="56" xfId="0" applyFont="1" applyFill="1" applyBorder="1" applyAlignment="1">
      <alignment horizontal="left" vertical="center" wrapText="1"/>
    </xf>
    <xf numFmtId="0" fontId="24" fillId="0" borderId="53" xfId="0" applyFont="1" applyBorder="1" applyAlignment="1">
      <alignment vertical="center"/>
    </xf>
    <xf numFmtId="0" fontId="24" fillId="0" borderId="57" xfId="0" applyFont="1" applyBorder="1" applyAlignment="1">
      <alignment vertical="center"/>
    </xf>
    <xf numFmtId="0" fontId="4" fillId="11" borderId="53" xfId="0" applyFont="1" applyFill="1" applyBorder="1" applyAlignment="1">
      <alignment horizontal="left" vertical="center"/>
    </xf>
    <xf numFmtId="0" fontId="4" fillId="11" borderId="57" xfId="0" applyFont="1" applyFill="1" applyBorder="1" applyAlignment="1">
      <alignment horizontal="left" vertical="center"/>
    </xf>
    <xf numFmtId="0" fontId="4" fillId="11" borderId="19" xfId="0" applyFont="1" applyFill="1" applyBorder="1" applyAlignment="1">
      <alignment horizontal="left" vertical="center"/>
    </xf>
    <xf numFmtId="0" fontId="4" fillId="11" borderId="99" xfId="0" applyFont="1" applyFill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56" xfId="0" applyFont="1" applyBorder="1" applyAlignment="1">
      <alignment horizontal="left" vertical="center"/>
    </xf>
    <xf numFmtId="0" fontId="10" fillId="4" borderId="0" xfId="0" applyFont="1" applyFill="1" applyAlignment="1">
      <alignment horizontal="right" vertical="center"/>
    </xf>
    <xf numFmtId="0" fontId="10" fillId="4" borderId="54" xfId="0" applyFont="1" applyFill="1" applyBorder="1" applyAlignment="1">
      <alignment horizontal="right" vertical="center"/>
    </xf>
    <xf numFmtId="0" fontId="4" fillId="11" borderId="14" xfId="0" applyFont="1" applyFill="1" applyBorder="1" applyAlignment="1">
      <alignment vertical="center" wrapText="1"/>
    </xf>
    <xf numFmtId="0" fontId="4" fillId="11" borderId="56" xfId="0" applyFont="1" applyFill="1" applyBorder="1" applyAlignment="1">
      <alignment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390525</xdr:colOff>
      <xdr:row>179</xdr:row>
      <xdr:rowOff>438150</xdr:rowOff>
    </xdr:from>
    <xdr:ext cx="3845348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76B023EA-913E-4F92-9570-BB56F2838EB6}"/>
            </a:ext>
          </a:extLst>
        </xdr:cNvPr>
        <xdr:cNvSpPr txBox="1"/>
      </xdr:nvSpPr>
      <xdr:spPr>
        <a:xfrm>
          <a:off x="6486525" y="41348025"/>
          <a:ext cx="3845348" cy="264560"/>
        </a:xfrm>
        <a:prstGeom prst="rect">
          <a:avLst/>
        </a:prstGeom>
        <a:solidFill>
          <a:srgbClr val="FF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/>
            <a:t>w wytycznych jest 10 pkt ECTS i realizacja w ostatnim semestrze</a:t>
          </a:r>
        </a:p>
      </xdr:txBody>
    </xdr:sp>
    <xdr:clientData/>
  </xdr:oneCellAnchor>
  <xdr:oneCellAnchor>
    <xdr:from>
      <xdr:col>3</xdr:col>
      <xdr:colOff>76200</xdr:colOff>
      <xdr:row>398</xdr:row>
      <xdr:rowOff>50800</xdr:rowOff>
    </xdr:from>
    <xdr:ext cx="5320046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8BF2598C-B8D7-46B3-83EA-AC11DC2FD95F}"/>
            </a:ext>
          </a:extLst>
        </xdr:cNvPr>
        <xdr:cNvSpPr txBox="1"/>
      </xdr:nvSpPr>
      <xdr:spPr>
        <a:xfrm>
          <a:off x="4991100" y="84861400"/>
          <a:ext cx="5320046" cy="264560"/>
        </a:xfrm>
        <a:prstGeom prst="rect">
          <a:avLst/>
        </a:prstGeom>
        <a:solidFill>
          <a:srgbClr val="FF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/>
            <a:t>wcześniej</a:t>
          </a:r>
          <a:r>
            <a:rPr lang="pl-PL" sz="1100" baseline="0"/>
            <a:t> było: </a:t>
          </a:r>
          <a:r>
            <a:rPr lang="pl-PL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Анализ финансовых инструментов (Analiza instrumentów finansowych)</a:t>
          </a:r>
          <a:endParaRPr lang="pl-PL" sz="1100"/>
        </a:p>
      </xdr:txBody>
    </xdr:sp>
    <xdr:clientData/>
  </xdr:oneCellAnchor>
  <xdr:oneCellAnchor>
    <xdr:from>
      <xdr:col>0</xdr:col>
      <xdr:colOff>0</xdr:colOff>
      <xdr:row>65</xdr:row>
      <xdr:rowOff>165100</xdr:rowOff>
    </xdr:from>
    <xdr:ext cx="5118100" cy="609013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32E8420A-EF9C-2864-F455-E0B7EF916E5B}"/>
            </a:ext>
          </a:extLst>
        </xdr:cNvPr>
        <xdr:cNvSpPr txBox="1"/>
      </xdr:nvSpPr>
      <xdr:spPr>
        <a:xfrm>
          <a:off x="0" y="17856200"/>
          <a:ext cx="5118100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zamieniliśmy</a:t>
          </a:r>
          <a:r>
            <a:rPr lang="pl-PL" sz="1100" baseline="0">
              <a:solidFill>
                <a:srgbClr val="FF0000"/>
              </a:solidFill>
            </a:rPr>
            <a:t> przedmiot podstawy przedsiębiorczości na kształtowanie osobistych karier zawodowych. w wytycznych jest zapis, ze podstawy przedsiębiorczości zaleca się na ostatnim semestrze.</a:t>
          </a:r>
          <a:endParaRPr lang="pl-PL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2264229</xdr:colOff>
      <xdr:row>177</xdr:row>
      <xdr:rowOff>195942</xdr:rowOff>
    </xdr:from>
    <xdr:ext cx="1166153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1449061F-A8DA-9947-02E0-F0A9083DD501}"/>
            </a:ext>
          </a:extLst>
        </xdr:cNvPr>
        <xdr:cNvSpPr txBox="1"/>
      </xdr:nvSpPr>
      <xdr:spPr>
        <a:xfrm>
          <a:off x="3200400" y="48212828"/>
          <a:ext cx="116615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do kierunkowych</a:t>
          </a:r>
        </a:p>
      </xdr:txBody>
    </xdr:sp>
    <xdr:clientData/>
  </xdr:oneCellAnchor>
  <xdr:oneCellAnchor>
    <xdr:from>
      <xdr:col>2</xdr:col>
      <xdr:colOff>1992086</xdr:colOff>
      <xdr:row>176</xdr:row>
      <xdr:rowOff>217714</xdr:rowOff>
    </xdr:from>
    <xdr:ext cx="1166153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27750658-7B00-8C38-09C4-3D1F86EEB802}"/>
            </a:ext>
          </a:extLst>
        </xdr:cNvPr>
        <xdr:cNvSpPr txBox="1"/>
      </xdr:nvSpPr>
      <xdr:spPr>
        <a:xfrm>
          <a:off x="2928257" y="40734343"/>
          <a:ext cx="116615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do kierunkowych</a:t>
          </a:r>
        </a:p>
      </xdr:txBody>
    </xdr:sp>
    <xdr:clientData/>
  </xdr:oneCellAnchor>
  <xdr:oneCellAnchor>
    <xdr:from>
      <xdr:col>2</xdr:col>
      <xdr:colOff>1981200</xdr:colOff>
      <xdr:row>222</xdr:row>
      <xdr:rowOff>0</xdr:rowOff>
    </xdr:from>
    <xdr:ext cx="589392" cy="264560"/>
    <xdr:sp macro="" textlink="">
      <xdr:nvSpPr>
        <xdr:cNvPr id="7" name="pole tekstowe 6">
          <a:extLst>
            <a:ext uri="{FF2B5EF4-FFF2-40B4-BE49-F238E27FC236}">
              <a16:creationId xmlns:a16="http://schemas.microsoft.com/office/drawing/2014/main" id="{D5B68DD2-8ADF-843E-3743-85453493EB4E}"/>
            </a:ext>
          </a:extLst>
        </xdr:cNvPr>
        <xdr:cNvSpPr txBox="1"/>
      </xdr:nvSpPr>
      <xdr:spPr>
        <a:xfrm>
          <a:off x="2917371" y="49878343"/>
          <a:ext cx="58939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usunąć</a:t>
          </a:r>
        </a:p>
      </xdr:txBody>
    </xdr:sp>
    <xdr:clientData/>
  </xdr:oneCellAnchor>
  <xdr:oneCellAnchor>
    <xdr:from>
      <xdr:col>2</xdr:col>
      <xdr:colOff>1959429</xdr:colOff>
      <xdr:row>270</xdr:row>
      <xdr:rowOff>10887</xdr:rowOff>
    </xdr:from>
    <xdr:ext cx="589392" cy="264560"/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31FE6912-D55B-ED9A-1633-5705A2350BD4}"/>
            </a:ext>
          </a:extLst>
        </xdr:cNvPr>
        <xdr:cNvSpPr txBox="1"/>
      </xdr:nvSpPr>
      <xdr:spPr>
        <a:xfrm>
          <a:off x="2895600" y="59327144"/>
          <a:ext cx="58939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usunąć</a:t>
          </a:r>
        </a:p>
      </xdr:txBody>
    </xdr:sp>
    <xdr:clientData/>
  </xdr:oneCellAnchor>
  <xdr:oneCellAnchor>
    <xdr:from>
      <xdr:col>2</xdr:col>
      <xdr:colOff>947058</xdr:colOff>
      <xdr:row>267</xdr:row>
      <xdr:rowOff>174173</xdr:rowOff>
    </xdr:from>
    <xdr:ext cx="589392" cy="264560"/>
    <xdr:sp macro="" textlink="">
      <xdr:nvSpPr>
        <xdr:cNvPr id="9" name="pole tekstowe 8">
          <a:extLst>
            <a:ext uri="{FF2B5EF4-FFF2-40B4-BE49-F238E27FC236}">
              <a16:creationId xmlns:a16="http://schemas.microsoft.com/office/drawing/2014/main" id="{85678989-AE8A-40F0-B58E-0CEA17FE4FE5}"/>
            </a:ext>
          </a:extLst>
        </xdr:cNvPr>
        <xdr:cNvSpPr txBox="1"/>
      </xdr:nvSpPr>
      <xdr:spPr>
        <a:xfrm>
          <a:off x="1883229" y="58837287"/>
          <a:ext cx="58939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usunąć</a:t>
          </a:r>
        </a:p>
      </xdr:txBody>
    </xdr:sp>
    <xdr:clientData/>
  </xdr:oneCellAnchor>
  <xdr:oneCellAnchor>
    <xdr:from>
      <xdr:col>2</xdr:col>
      <xdr:colOff>1219201</xdr:colOff>
      <xdr:row>315</xdr:row>
      <xdr:rowOff>21771</xdr:rowOff>
    </xdr:from>
    <xdr:ext cx="2271648" cy="264560"/>
    <xdr:sp macro="" textlink="">
      <xdr:nvSpPr>
        <xdr:cNvPr id="10" name="pole tekstowe 9">
          <a:extLst>
            <a:ext uri="{FF2B5EF4-FFF2-40B4-BE49-F238E27FC236}">
              <a16:creationId xmlns:a16="http://schemas.microsoft.com/office/drawing/2014/main" id="{BA36CFFC-45AA-434A-8B0D-D5716C97628B}"/>
            </a:ext>
          </a:extLst>
        </xdr:cNvPr>
        <xdr:cNvSpPr txBox="1"/>
      </xdr:nvSpPr>
      <xdr:spPr>
        <a:xfrm>
          <a:off x="2155372" y="68046600"/>
          <a:ext cx="22716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zmienić na FinTech i aktywa cyfrowe</a:t>
          </a:r>
        </a:p>
      </xdr:txBody>
    </xdr:sp>
    <xdr:clientData/>
  </xdr:oneCellAnchor>
  <xdr:oneCellAnchor>
    <xdr:from>
      <xdr:col>2</xdr:col>
      <xdr:colOff>1317171</xdr:colOff>
      <xdr:row>312</xdr:row>
      <xdr:rowOff>0</xdr:rowOff>
    </xdr:from>
    <xdr:ext cx="2651175" cy="264560"/>
    <xdr:sp macro="" textlink="">
      <xdr:nvSpPr>
        <xdr:cNvPr id="11" name="pole tekstowe 10">
          <a:extLst>
            <a:ext uri="{FF2B5EF4-FFF2-40B4-BE49-F238E27FC236}">
              <a16:creationId xmlns:a16="http://schemas.microsoft.com/office/drawing/2014/main" id="{A9181392-9EB4-4A09-8534-D125AE58F9B3}"/>
            </a:ext>
          </a:extLst>
        </xdr:cNvPr>
        <xdr:cNvSpPr txBox="1"/>
      </xdr:nvSpPr>
      <xdr:spPr>
        <a:xfrm>
          <a:off x="2253342" y="67371686"/>
          <a:ext cx="2651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usunąć - bd</a:t>
          </a:r>
          <a:r>
            <a:rPr lang="pl-PL" sz="1100" baseline="0">
              <a:solidFill>
                <a:srgbClr val="FF0000"/>
              </a:solidFill>
            </a:rPr>
            <a:t> połączone z przedmiotem D3.3</a:t>
          </a:r>
          <a:endParaRPr lang="pl-PL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2253344</xdr:colOff>
      <xdr:row>309</xdr:row>
      <xdr:rowOff>185057</xdr:rowOff>
    </xdr:from>
    <xdr:ext cx="1035733" cy="264560"/>
    <xdr:sp macro="" textlink="">
      <xdr:nvSpPr>
        <xdr:cNvPr id="12" name="pole tekstowe 11">
          <a:extLst>
            <a:ext uri="{FF2B5EF4-FFF2-40B4-BE49-F238E27FC236}">
              <a16:creationId xmlns:a16="http://schemas.microsoft.com/office/drawing/2014/main" id="{A1015E68-CBD6-4774-945E-D2A68B62C31C}"/>
            </a:ext>
          </a:extLst>
        </xdr:cNvPr>
        <xdr:cNvSpPr txBox="1"/>
      </xdr:nvSpPr>
      <xdr:spPr>
        <a:xfrm>
          <a:off x="3189515" y="66903600"/>
          <a:ext cx="103573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dodać</a:t>
          </a:r>
          <a:r>
            <a:rPr lang="pl-PL" sz="1100" baseline="0">
              <a:solidFill>
                <a:srgbClr val="FF0000"/>
              </a:solidFill>
            </a:rPr>
            <a:t> wykłady</a:t>
          </a:r>
          <a:endParaRPr lang="pl-PL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2428875</xdr:colOff>
      <xdr:row>312</xdr:row>
      <xdr:rowOff>180975</xdr:rowOff>
    </xdr:from>
    <xdr:ext cx="1932388" cy="264560"/>
    <xdr:sp macro="" textlink="">
      <xdr:nvSpPr>
        <xdr:cNvPr id="13" name="pole tekstowe 12">
          <a:extLst>
            <a:ext uri="{FF2B5EF4-FFF2-40B4-BE49-F238E27FC236}">
              <a16:creationId xmlns:a16="http://schemas.microsoft.com/office/drawing/2014/main" id="{0646A84A-2616-4D45-D1DE-58941A15EF92}"/>
            </a:ext>
          </a:extLst>
        </xdr:cNvPr>
        <xdr:cNvSpPr txBox="1"/>
      </xdr:nvSpPr>
      <xdr:spPr>
        <a:xfrm>
          <a:off x="3381375" y="67732275"/>
          <a:ext cx="193238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zmienić na strategie walutowe</a:t>
          </a:r>
        </a:p>
      </xdr:txBody>
    </xdr:sp>
    <xdr:clientData/>
  </xdr:oneCellAnchor>
  <xdr:oneCellAnchor>
    <xdr:from>
      <xdr:col>2</xdr:col>
      <xdr:colOff>2600325</xdr:colOff>
      <xdr:row>356</xdr:row>
      <xdr:rowOff>176892</xdr:rowOff>
    </xdr:from>
    <xdr:ext cx="702821" cy="264560"/>
    <xdr:sp macro="" textlink="">
      <xdr:nvSpPr>
        <xdr:cNvPr id="15" name="pole tekstowe 14">
          <a:extLst>
            <a:ext uri="{FF2B5EF4-FFF2-40B4-BE49-F238E27FC236}">
              <a16:creationId xmlns:a16="http://schemas.microsoft.com/office/drawing/2014/main" id="{BFB7FEF7-CC48-E904-D2D0-1B41D8D67FAE}"/>
            </a:ext>
          </a:extLst>
        </xdr:cNvPr>
        <xdr:cNvSpPr txBox="1"/>
      </xdr:nvSpPr>
      <xdr:spPr>
        <a:xfrm>
          <a:off x="3536496" y="76866749"/>
          <a:ext cx="70282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Usunięto</a:t>
          </a:r>
        </a:p>
      </xdr:txBody>
    </xdr:sp>
    <xdr:clientData/>
  </xdr:oneCellAnchor>
  <xdr:oneCellAnchor>
    <xdr:from>
      <xdr:col>2</xdr:col>
      <xdr:colOff>2286000</xdr:colOff>
      <xdr:row>360</xdr:row>
      <xdr:rowOff>104775</xdr:rowOff>
    </xdr:from>
    <xdr:ext cx="589392" cy="264560"/>
    <xdr:sp macro="" textlink="">
      <xdr:nvSpPr>
        <xdr:cNvPr id="16" name="pole tekstowe 15">
          <a:extLst>
            <a:ext uri="{FF2B5EF4-FFF2-40B4-BE49-F238E27FC236}">
              <a16:creationId xmlns:a16="http://schemas.microsoft.com/office/drawing/2014/main" id="{E8DB983F-BC4A-2964-AD81-1C12B059722B}"/>
            </a:ext>
          </a:extLst>
        </xdr:cNvPr>
        <xdr:cNvSpPr txBox="1"/>
      </xdr:nvSpPr>
      <xdr:spPr>
        <a:xfrm>
          <a:off x="3238500" y="77666850"/>
          <a:ext cx="58939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usunąć</a:t>
          </a:r>
        </a:p>
      </xdr:txBody>
    </xdr:sp>
    <xdr:clientData/>
  </xdr:oneCellAnchor>
  <xdr:oneCellAnchor>
    <xdr:from>
      <xdr:col>4</xdr:col>
      <xdr:colOff>361950</xdr:colOff>
      <xdr:row>384</xdr:row>
      <xdr:rowOff>152400</xdr:rowOff>
    </xdr:from>
    <xdr:ext cx="1972528" cy="374141"/>
    <xdr:sp macro="" textlink="">
      <xdr:nvSpPr>
        <xdr:cNvPr id="17" name="pole tekstowe 16">
          <a:extLst>
            <a:ext uri="{FF2B5EF4-FFF2-40B4-BE49-F238E27FC236}">
              <a16:creationId xmlns:a16="http://schemas.microsoft.com/office/drawing/2014/main" id="{CA0D0425-E5C1-0F94-CC58-1AE3A1A8061B}"/>
            </a:ext>
          </a:extLst>
        </xdr:cNvPr>
        <xdr:cNvSpPr txBox="1"/>
      </xdr:nvSpPr>
      <xdr:spPr>
        <a:xfrm>
          <a:off x="5676900" y="82067400"/>
          <a:ext cx="19725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800">
              <a:solidFill>
                <a:srgbClr val="FF0000"/>
              </a:solidFill>
            </a:rPr>
            <a:t>usunąć specjalność</a:t>
          </a:r>
        </a:p>
      </xdr:txBody>
    </xdr:sp>
    <xdr:clientData/>
  </xdr:oneCellAnchor>
  <xdr:oneCellAnchor>
    <xdr:from>
      <xdr:col>2</xdr:col>
      <xdr:colOff>2177141</xdr:colOff>
      <xdr:row>168</xdr:row>
      <xdr:rowOff>206829</xdr:rowOff>
    </xdr:from>
    <xdr:ext cx="2539157" cy="264560"/>
    <xdr:sp macro="" textlink="">
      <xdr:nvSpPr>
        <xdr:cNvPr id="20" name="pole tekstowe 19">
          <a:extLst>
            <a:ext uri="{FF2B5EF4-FFF2-40B4-BE49-F238E27FC236}">
              <a16:creationId xmlns:a16="http://schemas.microsoft.com/office/drawing/2014/main" id="{E7519F2D-D5C7-40EB-A302-D70CFBC73F9A}"/>
            </a:ext>
          </a:extLst>
        </xdr:cNvPr>
        <xdr:cNvSpPr txBox="1"/>
      </xdr:nvSpPr>
      <xdr:spPr>
        <a:xfrm>
          <a:off x="3113312" y="38524543"/>
          <a:ext cx="253915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przeniesc do rachunkowosci podatkowej </a:t>
          </a:r>
        </a:p>
      </xdr:txBody>
    </xdr:sp>
    <xdr:clientData/>
  </xdr:oneCellAnchor>
  <xdr:oneCellAnchor>
    <xdr:from>
      <xdr:col>4</xdr:col>
      <xdr:colOff>380998</xdr:colOff>
      <xdr:row>169</xdr:row>
      <xdr:rowOff>21772</xdr:rowOff>
    </xdr:from>
    <xdr:ext cx="2194319" cy="264560"/>
    <xdr:sp macro="" textlink="">
      <xdr:nvSpPr>
        <xdr:cNvPr id="21" name="pole tekstowe 20">
          <a:extLst>
            <a:ext uri="{FF2B5EF4-FFF2-40B4-BE49-F238E27FC236}">
              <a16:creationId xmlns:a16="http://schemas.microsoft.com/office/drawing/2014/main" id="{B39FACCA-24D8-45CA-9525-A2D3589469A1}"/>
            </a:ext>
          </a:extLst>
        </xdr:cNvPr>
        <xdr:cNvSpPr txBox="1"/>
      </xdr:nvSpPr>
      <xdr:spPr>
        <a:xfrm>
          <a:off x="5682341" y="38568086"/>
          <a:ext cx="219431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wrzucic przedmiot Daniela</a:t>
          </a:r>
          <a:r>
            <a:rPr lang="pl-PL" sz="1100" baseline="0">
              <a:solidFill>
                <a:srgbClr val="FF0000"/>
              </a:solidFill>
            </a:rPr>
            <a:t> i Krzysia</a:t>
          </a:r>
          <a:endParaRPr lang="pl-PL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1208314</xdr:colOff>
      <xdr:row>55</xdr:row>
      <xdr:rowOff>217715</xdr:rowOff>
    </xdr:from>
    <xdr:ext cx="7223196" cy="264560"/>
    <xdr:sp macro="" textlink="">
      <xdr:nvSpPr>
        <xdr:cNvPr id="14" name="pole tekstowe 13">
          <a:extLst>
            <a:ext uri="{FF2B5EF4-FFF2-40B4-BE49-F238E27FC236}">
              <a16:creationId xmlns:a16="http://schemas.microsoft.com/office/drawing/2014/main" id="{77897429-D84A-5A59-80FB-064811378827}"/>
            </a:ext>
          </a:extLst>
        </xdr:cNvPr>
        <xdr:cNvSpPr txBox="1"/>
      </xdr:nvSpPr>
      <xdr:spPr>
        <a:xfrm>
          <a:off x="2144485" y="15523029"/>
          <a:ext cx="722319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zamiast przedmiotu TI i zamiast</a:t>
          </a:r>
          <a:r>
            <a:rPr lang="pl-PL" sz="1100" baseline="0">
              <a:solidFill>
                <a:srgbClr val="FF0000"/>
              </a:solidFill>
            </a:rPr>
            <a:t> </a:t>
          </a:r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zamiast zastosowania arkusza w fin i rach </a:t>
          </a:r>
          <a:r>
            <a:rPr lang="pl-PL" sz="1100">
              <a:solidFill>
                <a:srgbClr val="FF0000"/>
              </a:solidFill>
            </a:rPr>
            <a:t>- podstawy arkusza kalkulacyjnego 30 h na II sem </a:t>
          </a:r>
        </a:p>
      </xdr:txBody>
    </xdr:sp>
    <xdr:clientData/>
  </xdr:oneCellAnchor>
  <xdr:oneCellAnchor>
    <xdr:from>
      <xdr:col>2</xdr:col>
      <xdr:colOff>3875315</xdr:colOff>
      <xdr:row>174</xdr:row>
      <xdr:rowOff>21771</xdr:rowOff>
    </xdr:from>
    <xdr:ext cx="3653051" cy="264560"/>
    <xdr:sp macro="" textlink="">
      <xdr:nvSpPr>
        <xdr:cNvPr id="23" name="pole tekstowe 22">
          <a:extLst>
            <a:ext uri="{FF2B5EF4-FFF2-40B4-BE49-F238E27FC236}">
              <a16:creationId xmlns:a16="http://schemas.microsoft.com/office/drawing/2014/main" id="{DC8F758E-2A0A-2EFF-7C3B-75353D84537C}"/>
            </a:ext>
          </a:extLst>
        </xdr:cNvPr>
        <xdr:cNvSpPr txBox="1"/>
      </xdr:nvSpPr>
      <xdr:spPr>
        <a:xfrm>
          <a:off x="4811486" y="40015885"/>
          <a:ext cx="36530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zamienić na podstawy arkusza kalkulacyjnego 30 h na II sem</a:t>
          </a:r>
        </a:p>
      </xdr:txBody>
    </xdr:sp>
    <xdr:clientData/>
  </xdr:oneCellAnchor>
  <xdr:oneCellAnchor>
    <xdr:from>
      <xdr:col>2</xdr:col>
      <xdr:colOff>3940628</xdr:colOff>
      <xdr:row>61</xdr:row>
      <xdr:rowOff>217716</xdr:rowOff>
    </xdr:from>
    <xdr:ext cx="2435347" cy="264560"/>
    <xdr:sp macro="" textlink="">
      <xdr:nvSpPr>
        <xdr:cNvPr id="22" name="pole tekstowe 21">
          <a:extLst>
            <a:ext uri="{FF2B5EF4-FFF2-40B4-BE49-F238E27FC236}">
              <a16:creationId xmlns:a16="http://schemas.microsoft.com/office/drawing/2014/main" id="{44B4DCE0-6BBE-518A-9BBE-F6CC8C6DD3EF}"/>
            </a:ext>
          </a:extLst>
        </xdr:cNvPr>
        <xdr:cNvSpPr txBox="1"/>
      </xdr:nvSpPr>
      <xdr:spPr>
        <a:xfrm>
          <a:off x="4876799" y="17025259"/>
          <a:ext cx="243534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zmiana formy z projektów na ćwiczenia</a:t>
          </a:r>
        </a:p>
      </xdr:txBody>
    </xdr:sp>
    <xdr:clientData/>
  </xdr:oneCellAnchor>
  <xdr:oneCellAnchor>
    <xdr:from>
      <xdr:col>2</xdr:col>
      <xdr:colOff>3929743</xdr:colOff>
      <xdr:row>60</xdr:row>
      <xdr:rowOff>206830</xdr:rowOff>
    </xdr:from>
    <xdr:ext cx="2552622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C92257FA-E1C1-4CB6-97A4-16D7E852734A}"/>
            </a:ext>
          </a:extLst>
        </xdr:cNvPr>
        <xdr:cNvSpPr txBox="1"/>
      </xdr:nvSpPr>
      <xdr:spPr>
        <a:xfrm>
          <a:off x="4865914" y="16785773"/>
          <a:ext cx="255262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zmiana przedmiotu na politykę społęczną</a:t>
          </a:r>
        </a:p>
      </xdr:txBody>
    </xdr:sp>
    <xdr:clientData/>
  </xdr:oneCellAnchor>
  <xdr:oneCellAnchor>
    <xdr:from>
      <xdr:col>2</xdr:col>
      <xdr:colOff>3940629</xdr:colOff>
      <xdr:row>166</xdr:row>
      <xdr:rowOff>76200</xdr:rowOff>
    </xdr:from>
    <xdr:ext cx="3518977" cy="264560"/>
    <xdr:sp macro="" textlink="">
      <xdr:nvSpPr>
        <xdr:cNvPr id="25" name="pole tekstowe 24">
          <a:extLst>
            <a:ext uri="{FF2B5EF4-FFF2-40B4-BE49-F238E27FC236}">
              <a16:creationId xmlns:a16="http://schemas.microsoft.com/office/drawing/2014/main" id="{22B1C90A-A9AF-C251-C468-F43B1C05E504}"/>
            </a:ext>
          </a:extLst>
        </xdr:cNvPr>
        <xdr:cNvSpPr txBox="1"/>
      </xdr:nvSpPr>
      <xdr:spPr>
        <a:xfrm>
          <a:off x="4876800" y="37762543"/>
          <a:ext cx="35189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zamiast 11.1. Finanse jednostek samorządu terytorialnego </a:t>
          </a:r>
        </a:p>
      </xdr:txBody>
    </xdr:sp>
    <xdr:clientData/>
  </xdr:oneCellAnchor>
  <xdr:oneCellAnchor>
    <xdr:from>
      <xdr:col>2</xdr:col>
      <xdr:colOff>1556658</xdr:colOff>
      <xdr:row>172</xdr:row>
      <xdr:rowOff>152400</xdr:rowOff>
    </xdr:from>
    <xdr:ext cx="3315780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5719952F-C81D-F095-9B47-174B54B69559}"/>
            </a:ext>
          </a:extLst>
        </xdr:cNvPr>
        <xdr:cNvSpPr txBox="1"/>
      </xdr:nvSpPr>
      <xdr:spPr>
        <a:xfrm>
          <a:off x="2492829" y="39384514"/>
          <a:ext cx="331578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Zamiast 17.1 Pozyskiwanie środków z Unii Europejskiej </a:t>
          </a:r>
        </a:p>
      </xdr:txBody>
    </xdr:sp>
    <xdr:clientData/>
  </xdr:oneCellAnchor>
  <xdr:oneCellAnchor>
    <xdr:from>
      <xdr:col>10</xdr:col>
      <xdr:colOff>185057</xdr:colOff>
      <xdr:row>174</xdr:row>
      <xdr:rowOff>21771</xdr:rowOff>
    </xdr:from>
    <xdr:ext cx="1004314" cy="264560"/>
    <xdr:sp macro="" textlink="">
      <xdr:nvSpPr>
        <xdr:cNvPr id="29" name="pole tekstowe 28">
          <a:extLst>
            <a:ext uri="{FF2B5EF4-FFF2-40B4-BE49-F238E27FC236}">
              <a16:creationId xmlns:a16="http://schemas.microsoft.com/office/drawing/2014/main" id="{580DEF56-AF68-4508-A3E2-46CD9332B9CA}"/>
            </a:ext>
          </a:extLst>
        </xdr:cNvPr>
        <xdr:cNvSpPr txBox="1"/>
      </xdr:nvSpPr>
      <xdr:spPr>
        <a:xfrm>
          <a:off x="8414657" y="40015885"/>
          <a:ext cx="10043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zabrany 1 ects</a:t>
          </a:r>
        </a:p>
      </xdr:txBody>
    </xdr:sp>
    <xdr:clientData/>
  </xdr:oneCellAnchor>
  <xdr:oneCellAnchor>
    <xdr:from>
      <xdr:col>5</xdr:col>
      <xdr:colOff>163285</xdr:colOff>
      <xdr:row>172</xdr:row>
      <xdr:rowOff>130628</xdr:rowOff>
    </xdr:from>
    <xdr:ext cx="1151662" cy="264560"/>
    <xdr:sp macro="" textlink="">
      <xdr:nvSpPr>
        <xdr:cNvPr id="30" name="pole tekstowe 29">
          <a:extLst>
            <a:ext uri="{FF2B5EF4-FFF2-40B4-BE49-F238E27FC236}">
              <a16:creationId xmlns:a16="http://schemas.microsoft.com/office/drawing/2014/main" id="{627CE822-C87B-4D12-A653-1B1C9B125BA2}"/>
            </a:ext>
          </a:extLst>
        </xdr:cNvPr>
        <xdr:cNvSpPr txBox="1"/>
      </xdr:nvSpPr>
      <xdr:spPr>
        <a:xfrm>
          <a:off x="5856514" y="39362742"/>
          <a:ext cx="11516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dorzucony 1 ects</a:t>
          </a:r>
        </a:p>
      </xdr:txBody>
    </xdr:sp>
    <xdr:clientData/>
  </xdr:oneCellAnchor>
  <xdr:oneCellAnchor>
    <xdr:from>
      <xdr:col>10</xdr:col>
      <xdr:colOff>239486</xdr:colOff>
      <xdr:row>166</xdr:row>
      <xdr:rowOff>97972</xdr:rowOff>
    </xdr:from>
    <xdr:ext cx="1151662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8B026613-827D-41CC-9ACF-B5F86B88F11A}"/>
            </a:ext>
          </a:extLst>
        </xdr:cNvPr>
        <xdr:cNvSpPr txBox="1"/>
      </xdr:nvSpPr>
      <xdr:spPr>
        <a:xfrm>
          <a:off x="8469086" y="37784315"/>
          <a:ext cx="11516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dorzucony 1 ects</a:t>
          </a:r>
        </a:p>
      </xdr:txBody>
    </xdr:sp>
    <xdr:clientData/>
  </xdr:oneCellAnchor>
  <xdr:oneCellAnchor>
    <xdr:from>
      <xdr:col>2</xdr:col>
      <xdr:colOff>3505200</xdr:colOff>
      <xdr:row>165</xdr:row>
      <xdr:rowOff>21773</xdr:rowOff>
    </xdr:from>
    <xdr:ext cx="1151662" cy="264560"/>
    <xdr:sp macro="" textlink="">
      <xdr:nvSpPr>
        <xdr:cNvPr id="32" name="pole tekstowe 31">
          <a:extLst>
            <a:ext uri="{FF2B5EF4-FFF2-40B4-BE49-F238E27FC236}">
              <a16:creationId xmlns:a16="http://schemas.microsoft.com/office/drawing/2014/main" id="{5BBEF56E-192C-4444-90D3-E4E76F9C7AE4}"/>
            </a:ext>
          </a:extLst>
        </xdr:cNvPr>
        <xdr:cNvSpPr txBox="1"/>
      </xdr:nvSpPr>
      <xdr:spPr>
        <a:xfrm>
          <a:off x="4441371" y="37305344"/>
          <a:ext cx="11516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dorzucony 1 ects</a:t>
          </a:r>
        </a:p>
      </xdr:txBody>
    </xdr:sp>
    <xdr:clientData/>
  </xdr:oneCellAnchor>
  <xdr:oneCellAnchor>
    <xdr:from>
      <xdr:col>2</xdr:col>
      <xdr:colOff>2188029</xdr:colOff>
      <xdr:row>216</xdr:row>
      <xdr:rowOff>206829</xdr:rowOff>
    </xdr:from>
    <xdr:ext cx="1155445" cy="293915"/>
    <xdr:sp macro="" textlink="">
      <xdr:nvSpPr>
        <xdr:cNvPr id="33" name="pole tekstowe 32">
          <a:extLst>
            <a:ext uri="{FF2B5EF4-FFF2-40B4-BE49-F238E27FC236}">
              <a16:creationId xmlns:a16="http://schemas.microsoft.com/office/drawing/2014/main" id="{A6916834-66A9-486F-8833-E86BC1DCB258}"/>
            </a:ext>
          </a:extLst>
        </xdr:cNvPr>
        <xdr:cNvSpPr txBox="1"/>
      </xdr:nvSpPr>
      <xdr:spPr>
        <a:xfrm>
          <a:off x="3124200" y="48670029"/>
          <a:ext cx="1155445" cy="293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pl-PL" sz="1100">
              <a:solidFill>
                <a:srgbClr val="FF0000"/>
              </a:solidFill>
            </a:rPr>
            <a:t>zmniejszone o 15 h cw</a:t>
          </a:r>
        </a:p>
      </xdr:txBody>
    </xdr:sp>
    <xdr:clientData/>
  </xdr:oneCellAnchor>
  <xdr:oneCellAnchor>
    <xdr:from>
      <xdr:col>2</xdr:col>
      <xdr:colOff>1469572</xdr:colOff>
      <xdr:row>218</xdr:row>
      <xdr:rowOff>217714</xdr:rowOff>
    </xdr:from>
    <xdr:ext cx="1155445" cy="264560"/>
    <xdr:sp macro="" textlink="">
      <xdr:nvSpPr>
        <xdr:cNvPr id="34" name="pole tekstowe 33">
          <a:extLst>
            <a:ext uri="{FF2B5EF4-FFF2-40B4-BE49-F238E27FC236}">
              <a16:creationId xmlns:a16="http://schemas.microsoft.com/office/drawing/2014/main" id="{95455572-1712-4F67-85CA-5BADC6F95055}"/>
            </a:ext>
          </a:extLst>
        </xdr:cNvPr>
        <xdr:cNvSpPr txBox="1"/>
      </xdr:nvSpPr>
      <xdr:spPr>
        <a:xfrm>
          <a:off x="2405743" y="49138114"/>
          <a:ext cx="11554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usunięte 15 h cw</a:t>
          </a:r>
        </a:p>
      </xdr:txBody>
    </xdr:sp>
    <xdr:clientData/>
  </xdr:oneCellAnchor>
  <xdr:oneCellAnchor>
    <xdr:from>
      <xdr:col>2</xdr:col>
      <xdr:colOff>1045029</xdr:colOff>
      <xdr:row>262</xdr:row>
      <xdr:rowOff>0</xdr:rowOff>
    </xdr:from>
    <xdr:ext cx="1178079" cy="264560"/>
    <xdr:sp macro="" textlink="">
      <xdr:nvSpPr>
        <xdr:cNvPr id="35" name="pole tekstowe 34">
          <a:extLst>
            <a:ext uri="{FF2B5EF4-FFF2-40B4-BE49-F238E27FC236}">
              <a16:creationId xmlns:a16="http://schemas.microsoft.com/office/drawing/2014/main" id="{0A70AC2F-72B3-4AAD-BF68-B78FEF35AB4A}"/>
            </a:ext>
          </a:extLst>
        </xdr:cNvPr>
        <xdr:cNvSpPr txBox="1"/>
      </xdr:nvSpPr>
      <xdr:spPr>
        <a:xfrm>
          <a:off x="1981200" y="57552771"/>
          <a:ext cx="11780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zmniejszono 15 h</a:t>
          </a:r>
        </a:p>
      </xdr:txBody>
    </xdr:sp>
    <xdr:clientData/>
  </xdr:oneCellAnchor>
  <xdr:oneCellAnchor>
    <xdr:from>
      <xdr:col>2</xdr:col>
      <xdr:colOff>1959429</xdr:colOff>
      <xdr:row>263</xdr:row>
      <xdr:rowOff>185057</xdr:rowOff>
    </xdr:from>
    <xdr:ext cx="1178079" cy="264560"/>
    <xdr:sp macro="" textlink="">
      <xdr:nvSpPr>
        <xdr:cNvPr id="36" name="pole tekstowe 35">
          <a:extLst>
            <a:ext uri="{FF2B5EF4-FFF2-40B4-BE49-F238E27FC236}">
              <a16:creationId xmlns:a16="http://schemas.microsoft.com/office/drawing/2014/main" id="{C8F39135-19D2-42AA-A2B6-CF0A9BC0C81C}"/>
            </a:ext>
          </a:extLst>
        </xdr:cNvPr>
        <xdr:cNvSpPr txBox="1"/>
      </xdr:nvSpPr>
      <xdr:spPr>
        <a:xfrm>
          <a:off x="2895600" y="57977314"/>
          <a:ext cx="11780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zmniejszono 15 h</a:t>
          </a:r>
        </a:p>
      </xdr:txBody>
    </xdr:sp>
    <xdr:clientData/>
  </xdr:oneCellAnchor>
  <xdr:oneCellAnchor>
    <xdr:from>
      <xdr:col>2</xdr:col>
      <xdr:colOff>2841173</xdr:colOff>
      <xdr:row>268</xdr:row>
      <xdr:rowOff>185057</xdr:rowOff>
    </xdr:from>
    <xdr:ext cx="1178079" cy="264560"/>
    <xdr:sp macro="" textlink="">
      <xdr:nvSpPr>
        <xdr:cNvPr id="37" name="pole tekstowe 36">
          <a:extLst>
            <a:ext uri="{FF2B5EF4-FFF2-40B4-BE49-F238E27FC236}">
              <a16:creationId xmlns:a16="http://schemas.microsoft.com/office/drawing/2014/main" id="{28AC7AE0-11EF-49E7-9FD6-A7D06E28D68E}"/>
            </a:ext>
          </a:extLst>
        </xdr:cNvPr>
        <xdr:cNvSpPr txBox="1"/>
      </xdr:nvSpPr>
      <xdr:spPr>
        <a:xfrm>
          <a:off x="3777344" y="59065886"/>
          <a:ext cx="11780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zmniejszono 15 h</a:t>
          </a:r>
        </a:p>
      </xdr:txBody>
    </xdr:sp>
    <xdr:clientData/>
  </xdr:oneCellAnchor>
  <xdr:oneCellAnchor>
    <xdr:from>
      <xdr:col>2</xdr:col>
      <xdr:colOff>3265715</xdr:colOff>
      <xdr:row>309</xdr:row>
      <xdr:rowOff>163285</xdr:rowOff>
    </xdr:from>
    <xdr:ext cx="1178079" cy="264560"/>
    <xdr:sp macro="" textlink="">
      <xdr:nvSpPr>
        <xdr:cNvPr id="38" name="pole tekstowe 37">
          <a:extLst>
            <a:ext uri="{FF2B5EF4-FFF2-40B4-BE49-F238E27FC236}">
              <a16:creationId xmlns:a16="http://schemas.microsoft.com/office/drawing/2014/main" id="{A1EC6B22-15B0-4558-BFB2-ABCC5D06CD5E}"/>
            </a:ext>
          </a:extLst>
        </xdr:cNvPr>
        <xdr:cNvSpPr txBox="1"/>
      </xdr:nvSpPr>
      <xdr:spPr>
        <a:xfrm>
          <a:off x="4201886" y="66881828"/>
          <a:ext cx="11780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zmniejszono 15 h</a:t>
          </a:r>
        </a:p>
      </xdr:txBody>
    </xdr:sp>
    <xdr:clientData/>
  </xdr:oneCellAnchor>
  <xdr:oneCellAnchor>
    <xdr:from>
      <xdr:col>2</xdr:col>
      <xdr:colOff>2477861</xdr:colOff>
      <xdr:row>313</xdr:row>
      <xdr:rowOff>175532</xdr:rowOff>
    </xdr:from>
    <xdr:ext cx="1178079" cy="264560"/>
    <xdr:sp macro="" textlink="">
      <xdr:nvSpPr>
        <xdr:cNvPr id="39" name="pole tekstowe 38">
          <a:extLst>
            <a:ext uri="{FF2B5EF4-FFF2-40B4-BE49-F238E27FC236}">
              <a16:creationId xmlns:a16="http://schemas.microsoft.com/office/drawing/2014/main" id="{229E78E9-AB64-4412-BCD3-6EBA5BCD82B2}"/>
            </a:ext>
          </a:extLst>
        </xdr:cNvPr>
        <xdr:cNvSpPr txBox="1"/>
      </xdr:nvSpPr>
      <xdr:spPr>
        <a:xfrm>
          <a:off x="3414032" y="67764932"/>
          <a:ext cx="11780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zmniejszono 15 h</a:t>
          </a:r>
        </a:p>
      </xdr:txBody>
    </xdr:sp>
    <xdr:clientData/>
  </xdr:oneCellAnchor>
  <xdr:oneCellAnchor>
    <xdr:from>
      <xdr:col>2</xdr:col>
      <xdr:colOff>293915</xdr:colOff>
      <xdr:row>354</xdr:row>
      <xdr:rowOff>185057</xdr:rowOff>
    </xdr:from>
    <xdr:ext cx="1178079" cy="264560"/>
    <xdr:sp macro="" textlink="">
      <xdr:nvSpPr>
        <xdr:cNvPr id="40" name="pole tekstowe 39">
          <a:extLst>
            <a:ext uri="{FF2B5EF4-FFF2-40B4-BE49-F238E27FC236}">
              <a16:creationId xmlns:a16="http://schemas.microsoft.com/office/drawing/2014/main" id="{DFC2206F-CF85-4B76-B345-35D73B1BA8D0}"/>
            </a:ext>
          </a:extLst>
        </xdr:cNvPr>
        <xdr:cNvSpPr txBox="1"/>
      </xdr:nvSpPr>
      <xdr:spPr>
        <a:xfrm>
          <a:off x="1230086" y="76232657"/>
          <a:ext cx="11780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zmniejszono 15 h</a:t>
          </a:r>
        </a:p>
      </xdr:txBody>
    </xdr:sp>
    <xdr:clientData/>
  </xdr:oneCellAnchor>
  <xdr:oneCellAnchor>
    <xdr:from>
      <xdr:col>2</xdr:col>
      <xdr:colOff>3951515</xdr:colOff>
      <xdr:row>359</xdr:row>
      <xdr:rowOff>185058</xdr:rowOff>
    </xdr:from>
    <xdr:ext cx="1178079" cy="264560"/>
    <xdr:sp macro="" textlink="">
      <xdr:nvSpPr>
        <xdr:cNvPr id="41" name="pole tekstowe 40">
          <a:extLst>
            <a:ext uri="{FF2B5EF4-FFF2-40B4-BE49-F238E27FC236}">
              <a16:creationId xmlns:a16="http://schemas.microsoft.com/office/drawing/2014/main" id="{0BF1B111-1A2A-4E15-A15F-B967657E7288}"/>
            </a:ext>
          </a:extLst>
        </xdr:cNvPr>
        <xdr:cNvSpPr txBox="1"/>
      </xdr:nvSpPr>
      <xdr:spPr>
        <a:xfrm>
          <a:off x="4887686" y="77462744"/>
          <a:ext cx="11780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zmniejszono 15 h</a:t>
          </a:r>
        </a:p>
      </xdr:txBody>
    </xdr:sp>
    <xdr:clientData/>
  </xdr:oneCellAnchor>
  <xdr:oneCellAnchor>
    <xdr:from>
      <xdr:col>2</xdr:col>
      <xdr:colOff>1099458</xdr:colOff>
      <xdr:row>109</xdr:row>
      <xdr:rowOff>206829</xdr:rowOff>
    </xdr:from>
    <xdr:ext cx="1310808" cy="264560"/>
    <xdr:sp macro="" textlink="">
      <xdr:nvSpPr>
        <xdr:cNvPr id="42" name="pole tekstowe 41">
          <a:extLst>
            <a:ext uri="{FF2B5EF4-FFF2-40B4-BE49-F238E27FC236}">
              <a16:creationId xmlns:a16="http://schemas.microsoft.com/office/drawing/2014/main" id="{3C558DA5-712B-4881-9E17-A15106ACA838}"/>
            </a:ext>
          </a:extLst>
        </xdr:cNvPr>
        <xdr:cNvSpPr txBox="1"/>
      </xdr:nvSpPr>
      <xdr:spPr>
        <a:xfrm>
          <a:off x="2035629" y="26332543"/>
          <a:ext cx="131080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zmniejszono 15 h w</a:t>
          </a:r>
        </a:p>
      </xdr:txBody>
    </xdr:sp>
    <xdr:clientData/>
  </xdr:oneCellAnchor>
  <xdr:oneCellAnchor>
    <xdr:from>
      <xdr:col>2</xdr:col>
      <xdr:colOff>1632858</xdr:colOff>
      <xdr:row>56</xdr:row>
      <xdr:rowOff>195943</xdr:rowOff>
    </xdr:from>
    <xdr:ext cx="990849" cy="264560"/>
    <xdr:sp macro="" textlink="">
      <xdr:nvSpPr>
        <xdr:cNvPr id="19" name="pole tekstowe 18">
          <a:extLst>
            <a:ext uri="{FF2B5EF4-FFF2-40B4-BE49-F238E27FC236}">
              <a16:creationId xmlns:a16="http://schemas.microsoft.com/office/drawing/2014/main" id="{213F290B-49B6-49FA-A896-55F58D7C3809}"/>
            </a:ext>
          </a:extLst>
        </xdr:cNvPr>
        <xdr:cNvSpPr txBox="1"/>
      </xdr:nvSpPr>
      <xdr:spPr>
        <a:xfrm>
          <a:off x="2569029" y="15729857"/>
          <a:ext cx="9908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dodano 1 ects</a:t>
          </a:r>
        </a:p>
      </xdr:txBody>
    </xdr:sp>
    <xdr:clientData/>
  </xdr:oneCellAnchor>
  <xdr:oneCellAnchor>
    <xdr:from>
      <xdr:col>2</xdr:col>
      <xdr:colOff>1611086</xdr:colOff>
      <xdr:row>163</xdr:row>
      <xdr:rowOff>206830</xdr:rowOff>
    </xdr:from>
    <xdr:ext cx="1370953" cy="264560"/>
    <xdr:sp macro="" textlink="">
      <xdr:nvSpPr>
        <xdr:cNvPr id="27" name="pole tekstowe 26">
          <a:extLst>
            <a:ext uri="{FF2B5EF4-FFF2-40B4-BE49-F238E27FC236}">
              <a16:creationId xmlns:a16="http://schemas.microsoft.com/office/drawing/2014/main" id="{592CFC18-B164-4180-BA6B-AD21DCA2091A}"/>
            </a:ext>
          </a:extLst>
        </xdr:cNvPr>
        <xdr:cNvSpPr txBox="1"/>
      </xdr:nvSpPr>
      <xdr:spPr>
        <a:xfrm>
          <a:off x="2547257" y="37033201"/>
          <a:ext cx="137095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zmniejszono o 2 ects</a:t>
          </a:r>
        </a:p>
      </xdr:txBody>
    </xdr:sp>
    <xdr:clientData/>
  </xdr:oneCellAnchor>
  <xdr:oneCellAnchor>
    <xdr:from>
      <xdr:col>2</xdr:col>
      <xdr:colOff>1741715</xdr:colOff>
      <xdr:row>263</xdr:row>
      <xdr:rowOff>0</xdr:rowOff>
    </xdr:from>
    <xdr:ext cx="1264705" cy="264560"/>
    <xdr:sp macro="" textlink="">
      <xdr:nvSpPr>
        <xdr:cNvPr id="28" name="pole tekstowe 27">
          <a:extLst>
            <a:ext uri="{FF2B5EF4-FFF2-40B4-BE49-F238E27FC236}">
              <a16:creationId xmlns:a16="http://schemas.microsoft.com/office/drawing/2014/main" id="{B4EF70DD-489E-4249-B4E5-D1E9CDF8B124}"/>
            </a:ext>
          </a:extLst>
        </xdr:cNvPr>
        <xdr:cNvSpPr txBox="1"/>
      </xdr:nvSpPr>
      <xdr:spPr>
        <a:xfrm>
          <a:off x="2677886" y="57792257"/>
          <a:ext cx="126470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>
              <a:solidFill>
                <a:srgbClr val="FF0000"/>
              </a:solidFill>
            </a:rPr>
            <a:t>zmniejszono 1</a:t>
          </a:r>
          <a:r>
            <a:rPr lang="pl-PL" sz="1100" baseline="0">
              <a:solidFill>
                <a:srgbClr val="FF0000"/>
              </a:solidFill>
            </a:rPr>
            <a:t> ects</a:t>
          </a:r>
          <a:endParaRPr lang="pl-PL" sz="1100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468087</xdr:colOff>
      <xdr:row>172</xdr:row>
      <xdr:rowOff>119743</xdr:rowOff>
    </xdr:from>
    <xdr:ext cx="4121128" cy="280205"/>
    <xdr:sp macro="" textlink="">
      <xdr:nvSpPr>
        <xdr:cNvPr id="18" name="pole tekstowe 17">
          <a:extLst>
            <a:ext uri="{FF2B5EF4-FFF2-40B4-BE49-F238E27FC236}">
              <a16:creationId xmlns:a16="http://schemas.microsoft.com/office/drawing/2014/main" id="{D889BC96-4140-4C68-A4F6-40DB9E6639C2}"/>
            </a:ext>
          </a:extLst>
        </xdr:cNvPr>
        <xdr:cNvSpPr txBox="1"/>
      </xdr:nvSpPr>
      <xdr:spPr>
        <a:xfrm>
          <a:off x="7130144" y="39351857"/>
          <a:ext cx="412112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200">
              <a:solidFill>
                <a:srgbClr val="FF0000"/>
              </a:solidFill>
            </a:rPr>
            <a:t>zamienic</a:t>
          </a:r>
          <a:r>
            <a:rPr lang="pl-PL" sz="1200" baseline="0">
              <a:solidFill>
                <a:srgbClr val="FF0000"/>
              </a:solidFill>
            </a:rPr>
            <a:t> 17 z 11, poprawic wnioisek, poprawić sylabusy SS i SN</a:t>
          </a:r>
          <a:endParaRPr lang="pl-PL" sz="1200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141D5-F95C-4D8E-8057-5665D494AC22}">
  <dimension ref="A1:BE377"/>
  <sheetViews>
    <sheetView tabSelected="1" view="pageBreakPreview" zoomScale="60" zoomScaleNormal="60" zoomScalePageLayoutView="60" workbookViewId="0">
      <selection activeCell="J3" sqref="J3"/>
    </sheetView>
  </sheetViews>
  <sheetFormatPr defaultColWidth="9.109375" defaultRowHeight="13.2" x14ac:dyDescent="0.25"/>
  <cols>
    <col min="1" max="1" width="4.6640625" customWidth="1"/>
    <col min="3" max="3" width="57.88671875" customWidth="1"/>
    <col min="4" max="6" width="5.6640625" customWidth="1"/>
    <col min="7" max="7" width="11.33203125" customWidth="1"/>
    <col min="8" max="11" width="7.6640625" customWidth="1"/>
    <col min="12" max="12" width="4.6640625" customWidth="1"/>
    <col min="13" max="13" width="5.109375" customWidth="1"/>
    <col min="14" max="15" width="4" customWidth="1"/>
    <col min="16" max="16" width="4.6640625" customWidth="1"/>
    <col min="17" max="17" width="4.33203125" customWidth="1"/>
    <col min="18" max="19" width="4" customWidth="1"/>
    <col min="20" max="22" width="4.6640625" customWidth="1"/>
    <col min="23" max="24" width="4" customWidth="1"/>
    <col min="25" max="26" width="5" customWidth="1"/>
    <col min="27" max="28" width="4" customWidth="1"/>
    <col min="29" max="29" width="4.88671875" customWidth="1"/>
    <col min="30" max="30" width="4" customWidth="1"/>
    <col min="31" max="31" width="4.44140625" customWidth="1"/>
    <col min="32" max="32" width="4" customWidth="1"/>
    <col min="33" max="33" width="6.5546875" customWidth="1"/>
    <col min="34" max="36" width="4" customWidth="1"/>
    <col min="37" max="38" width="4.33203125" customWidth="1"/>
    <col min="39" max="39" width="4.33203125" bestFit="1" customWidth="1"/>
    <col min="40" max="40" width="7.33203125" style="283" bestFit="1" customWidth="1"/>
    <col min="41" max="41" width="10.44140625" hidden="1" customWidth="1"/>
    <col min="42" max="42" width="9.109375" hidden="1" customWidth="1"/>
    <col min="43" max="43" width="29" hidden="1" customWidth="1"/>
    <col min="44" max="44" width="9.109375" hidden="1" customWidth="1"/>
    <col min="45" max="45" width="18.109375" hidden="1" customWidth="1"/>
    <col min="46" max="46" width="9.109375" hidden="1" customWidth="1"/>
    <col min="47" max="47" width="11.33203125" hidden="1" customWidth="1"/>
    <col min="48" max="48" width="12.6640625" hidden="1" customWidth="1"/>
    <col min="49" max="49" width="10.44140625" hidden="1" customWidth="1"/>
    <col min="50" max="57" width="9.109375" hidden="1" customWidth="1"/>
    <col min="58" max="60" width="9.109375" customWidth="1"/>
  </cols>
  <sheetData>
    <row r="1" spans="1:56" s="51" customFormat="1" x14ac:dyDescent="0.25">
      <c r="AN1" s="282"/>
      <c r="AO1"/>
    </row>
    <row r="2" spans="1:56" s="51" customFormat="1" x14ac:dyDescent="0.25">
      <c r="AN2" s="282"/>
      <c r="AO2"/>
    </row>
    <row r="3" spans="1:56" s="51" customFormat="1" ht="15" x14ac:dyDescent="0.25">
      <c r="A3" s="54"/>
      <c r="B3" s="54"/>
      <c r="C3" s="54"/>
      <c r="D3" s="54"/>
      <c r="E3" s="54"/>
      <c r="F3" s="54"/>
      <c r="G3" s="54"/>
      <c r="H3" s="54"/>
      <c r="I3" s="54"/>
      <c r="J3" s="287" t="s">
        <v>289</v>
      </c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N3" s="283"/>
      <c r="AO3"/>
      <c r="AQ3" t="s">
        <v>243</v>
      </c>
      <c r="AR3" s="229" t="s">
        <v>244</v>
      </c>
      <c r="AS3" s="230">
        <v>25</v>
      </c>
      <c r="AT3"/>
    </row>
    <row r="4" spans="1:56" s="51" customFormat="1" ht="13.8" thickBot="1" x14ac:dyDescent="0.3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N4" s="283"/>
      <c r="AO4"/>
      <c r="AQ4" s="231">
        <v>0.5</v>
      </c>
      <c r="AR4">
        <f>AS4*AS3</f>
        <v>2250</v>
      </c>
      <c r="AS4">
        <f>AS7/2</f>
        <v>90</v>
      </c>
      <c r="AT4"/>
    </row>
    <row r="5" spans="1:56" s="51" customFormat="1" x14ac:dyDescent="0.25">
      <c r="A5" s="76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3"/>
      <c r="AN5" s="283"/>
      <c r="AO5"/>
      <c r="AQ5"/>
      <c r="AR5" t="s">
        <v>245</v>
      </c>
      <c r="AS5"/>
      <c r="AT5"/>
    </row>
    <row r="6" spans="1:56" s="51" customFormat="1" ht="22.8" x14ac:dyDescent="0.25">
      <c r="A6" s="82"/>
      <c r="B6" s="44" t="s">
        <v>44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5"/>
      <c r="AN6" s="283"/>
      <c r="AO6"/>
      <c r="AQ6"/>
      <c r="AR6" s="232" t="s">
        <v>246</v>
      </c>
      <c r="AS6" s="232" t="s">
        <v>247</v>
      </c>
      <c r="AT6"/>
    </row>
    <row r="7" spans="1:56" s="51" customFormat="1" x14ac:dyDescent="0.25">
      <c r="A7" s="82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5"/>
      <c r="AN7" s="283"/>
      <c r="AO7"/>
      <c r="AQ7" s="232" t="s">
        <v>248</v>
      </c>
      <c r="AR7" s="232">
        <f>G14</f>
        <v>1080</v>
      </c>
      <c r="AS7" s="233">
        <f>F229</f>
        <v>180</v>
      </c>
      <c r="AT7"/>
    </row>
    <row r="8" spans="1:56" s="51" customFormat="1" ht="17.399999999999999" x14ac:dyDescent="0.25">
      <c r="A8" s="82"/>
      <c r="B8" s="26" t="s">
        <v>0</v>
      </c>
      <c r="D8" s="26" t="s">
        <v>87</v>
      </c>
      <c r="E8" s="26"/>
      <c r="F8" s="26"/>
      <c r="G8" s="26"/>
      <c r="H8" s="26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5"/>
      <c r="AN8" s="283"/>
      <c r="AO8"/>
      <c r="AQ8" s="232" t="s">
        <v>249</v>
      </c>
      <c r="AR8" s="232"/>
      <c r="AS8" s="232">
        <f>F179</f>
        <v>10</v>
      </c>
      <c r="AT8"/>
    </row>
    <row r="9" spans="1:56" s="51" customFormat="1" ht="20.399999999999999" x14ac:dyDescent="0.25">
      <c r="A9" s="82"/>
      <c r="B9" s="2" t="s">
        <v>53</v>
      </c>
      <c r="D9" s="58" t="s">
        <v>88</v>
      </c>
      <c r="E9" s="57"/>
      <c r="F9" s="57"/>
      <c r="G9" s="57"/>
      <c r="H9" s="57"/>
      <c r="I9" s="57"/>
      <c r="J9" s="54"/>
      <c r="K9" s="54"/>
      <c r="L9" s="54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54"/>
      <c r="AA9" s="55"/>
      <c r="AN9" s="283"/>
      <c r="AO9"/>
      <c r="AQ9" s="232" t="s">
        <v>250</v>
      </c>
      <c r="AR9" s="232">
        <f>MIN(AU33:AU36)</f>
        <v>430</v>
      </c>
      <c r="AS9" s="232"/>
      <c r="AT9"/>
    </row>
    <row r="10" spans="1:56" s="51" customFormat="1" ht="20.399999999999999" x14ac:dyDescent="0.25">
      <c r="A10" s="82"/>
      <c r="B10" s="2" t="s">
        <v>41</v>
      </c>
      <c r="D10" s="57" t="s">
        <v>89</v>
      </c>
      <c r="E10" s="57"/>
      <c r="F10" s="57"/>
      <c r="G10" s="57"/>
      <c r="H10" s="57"/>
      <c r="I10" s="57"/>
      <c r="J10" s="54"/>
      <c r="K10" s="54"/>
      <c r="L10" s="54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54"/>
      <c r="AA10" s="55"/>
      <c r="AN10" s="283"/>
      <c r="AO10"/>
      <c r="AQ10" s="234" t="s">
        <v>251</v>
      </c>
      <c r="AR10" s="234">
        <f>AR7+AR9</f>
        <v>1510</v>
      </c>
      <c r="AS10"/>
      <c r="AT10"/>
    </row>
    <row r="11" spans="1:56" s="51" customFormat="1" ht="20.399999999999999" x14ac:dyDescent="0.25">
      <c r="A11" s="82"/>
      <c r="B11" s="2" t="s">
        <v>40</v>
      </c>
      <c r="D11" s="57" t="s">
        <v>225</v>
      </c>
      <c r="E11" s="57"/>
      <c r="F11" s="57"/>
      <c r="G11" s="57"/>
      <c r="H11" s="57"/>
      <c r="I11" s="57"/>
      <c r="J11" s="54"/>
      <c r="K11" s="54"/>
      <c r="L11" s="54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54"/>
      <c r="AA11" s="55"/>
      <c r="AN11" s="283"/>
      <c r="AO11"/>
      <c r="AS11" s="54"/>
      <c r="AT11"/>
    </row>
    <row r="12" spans="1:56" s="51" customFormat="1" ht="20.399999999999999" x14ac:dyDescent="0.25">
      <c r="A12" s="82"/>
      <c r="B12" s="54"/>
      <c r="C12" s="54"/>
      <c r="D12" s="54"/>
      <c r="E12" s="54"/>
      <c r="F12" s="54"/>
      <c r="G12" s="54"/>
      <c r="H12" s="54"/>
      <c r="I12" s="57"/>
      <c r="J12" s="54"/>
      <c r="K12" s="54"/>
      <c r="L12" s="54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54"/>
      <c r="AA12" s="55"/>
      <c r="AN12" s="284"/>
      <c r="AO12"/>
    </row>
    <row r="13" spans="1:56" s="51" customFormat="1" ht="21" thickBot="1" x14ac:dyDescent="0.3">
      <c r="A13" s="82"/>
      <c r="B13" s="45"/>
      <c r="C13" s="45"/>
      <c r="D13" s="45"/>
      <c r="E13" s="45"/>
      <c r="F13" s="45"/>
      <c r="G13" s="45"/>
      <c r="H13" s="45"/>
      <c r="I13" s="45"/>
      <c r="J13" s="54"/>
      <c r="K13" s="54"/>
      <c r="L13" s="54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54"/>
      <c r="AA13" s="55"/>
      <c r="AN13" s="284"/>
      <c r="AO13"/>
    </row>
    <row r="14" spans="1:56" s="51" customFormat="1" ht="40.950000000000003" customHeight="1" thickBot="1" x14ac:dyDescent="0.5">
      <c r="A14" s="82"/>
      <c r="B14" s="502" t="s">
        <v>46</v>
      </c>
      <c r="C14" s="503"/>
      <c r="D14" s="503"/>
      <c r="E14" s="503"/>
      <c r="F14" s="504"/>
      <c r="G14" s="48">
        <f>G229</f>
        <v>1080</v>
      </c>
      <c r="H14" s="46" t="s">
        <v>45</v>
      </c>
      <c r="I14" s="47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54"/>
      <c r="AA14" s="55"/>
      <c r="AN14" s="284"/>
      <c r="AO14"/>
      <c r="AQ14" s="249" t="s">
        <v>267</v>
      </c>
    </row>
    <row r="15" spans="1:56" s="51" customFormat="1" ht="77.400000000000006" customHeight="1" thickBot="1" x14ac:dyDescent="0.3">
      <c r="A15" s="82"/>
      <c r="B15" s="288" t="s">
        <v>51</v>
      </c>
      <c r="C15" s="289"/>
      <c r="D15" s="289"/>
      <c r="E15" s="289"/>
      <c r="F15" s="290"/>
      <c r="G15" s="261">
        <f>AR10/AS3</f>
        <v>60.4</v>
      </c>
      <c r="H15" s="46" t="s">
        <v>38</v>
      </c>
      <c r="I15" s="47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54"/>
      <c r="AA15" s="55"/>
      <c r="AN15" s="284"/>
      <c r="AO15"/>
      <c r="AQ15" s="267">
        <f>G15/AS7</f>
        <v>0.33555555555555555</v>
      </c>
      <c r="AR15" s="268" t="s">
        <v>275</v>
      </c>
      <c r="AS15" s="269">
        <f>AQ15*AS7</f>
        <v>60.4</v>
      </c>
      <c r="AU15" s="45" t="s">
        <v>274</v>
      </c>
    </row>
    <row r="16" spans="1:56" s="51" customFormat="1" ht="78" customHeight="1" thickBot="1" x14ac:dyDescent="0.3">
      <c r="A16" s="82"/>
      <c r="B16" s="288" t="s">
        <v>48</v>
      </c>
      <c r="C16" s="289"/>
      <c r="D16" s="289"/>
      <c r="E16" s="289"/>
      <c r="F16" s="290"/>
      <c r="G16" s="261">
        <f>F59+F60+F61+F62</f>
        <v>6</v>
      </c>
      <c r="H16" s="46" t="s">
        <v>38</v>
      </c>
      <c r="I16" s="47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54"/>
      <c r="AA16" s="55"/>
      <c r="AN16" s="283"/>
      <c r="AO16"/>
      <c r="AQ16" s="266" t="s">
        <v>273</v>
      </c>
      <c r="AR16" s="253"/>
      <c r="AS16" s="253"/>
      <c r="AT16" s="253"/>
      <c r="AU16" s="245" t="s">
        <v>259</v>
      </c>
      <c r="AV16" s="245" t="s">
        <v>239</v>
      </c>
      <c r="AW16" s="245" t="s">
        <v>240</v>
      </c>
      <c r="AX16" s="245" t="s">
        <v>241</v>
      </c>
      <c r="AY16" s="245" t="s">
        <v>242</v>
      </c>
      <c r="AZ16" s="253"/>
      <c r="BA16" s="253"/>
      <c r="BB16" s="253"/>
      <c r="BC16" s="253"/>
      <c r="BD16" s="254"/>
    </row>
    <row r="17" spans="1:56" s="51" customFormat="1" ht="54.6" customHeight="1" thickBot="1" x14ac:dyDescent="0.3">
      <c r="A17" s="82"/>
      <c r="B17" s="505" t="s">
        <v>49</v>
      </c>
      <c r="C17" s="315"/>
      <c r="D17" s="315"/>
      <c r="E17" s="315"/>
      <c r="F17" s="316"/>
      <c r="G17" s="48">
        <f>AU17+AV17</f>
        <v>61</v>
      </c>
      <c r="H17" s="46" t="s">
        <v>38</v>
      </c>
      <c r="I17" s="47"/>
      <c r="J17" s="246"/>
      <c r="L17" s="45"/>
      <c r="M17" s="45"/>
      <c r="N17" s="45"/>
      <c r="O17" s="246"/>
      <c r="P17" s="45"/>
      <c r="Q17" s="45"/>
      <c r="R17" s="45"/>
      <c r="S17" s="45"/>
      <c r="T17" s="45"/>
      <c r="X17" s="45"/>
      <c r="Y17" s="45"/>
      <c r="Z17" s="54"/>
      <c r="AA17" s="55"/>
      <c r="AN17" s="283"/>
      <c r="AO17"/>
      <c r="AQ17" s="265">
        <f>G17/AS7</f>
        <v>0.33888888888888891</v>
      </c>
      <c r="AR17" s="264" t="s">
        <v>272</v>
      </c>
      <c r="AS17" s="263">
        <f>AU17+AV17</f>
        <v>61</v>
      </c>
      <c r="AT17" s="259"/>
      <c r="AU17" s="245">
        <f>F59+F60+F61+F62+F165+F166+F172+F173+F177</f>
        <v>41</v>
      </c>
      <c r="AV17" s="245">
        <f>SUM(F217:F223)</f>
        <v>20</v>
      </c>
      <c r="AW17" s="245">
        <f>SUM(F261:F267)</f>
        <v>20</v>
      </c>
      <c r="AX17" s="245">
        <f>SUM(F305:F311)</f>
        <v>20</v>
      </c>
      <c r="AY17" s="245">
        <f>SUM(F349:F355)</f>
        <v>20</v>
      </c>
      <c r="AZ17" s="259"/>
      <c r="BA17" s="262" t="s">
        <v>265</v>
      </c>
      <c r="BB17" s="259"/>
      <c r="BC17" s="259"/>
      <c r="BD17" s="260"/>
    </row>
    <row r="18" spans="1:56" s="51" customFormat="1" ht="85.2" customHeight="1" thickBot="1" x14ac:dyDescent="0.3">
      <c r="A18" s="82"/>
      <c r="B18" s="288" t="s">
        <v>50</v>
      </c>
      <c r="C18" s="289"/>
      <c r="D18" s="289"/>
      <c r="E18" s="289"/>
      <c r="F18" s="290"/>
      <c r="G18" s="509" t="s">
        <v>253</v>
      </c>
      <c r="H18" s="510"/>
      <c r="I18" s="511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54"/>
      <c r="AA18" s="55"/>
      <c r="AN18" s="282"/>
      <c r="AO18"/>
      <c r="AQ18" s="288" t="s">
        <v>48</v>
      </c>
      <c r="AR18" s="289"/>
      <c r="AS18" s="289"/>
      <c r="AT18" s="289"/>
      <c r="AU18" s="290"/>
      <c r="AV18" s="280" t="s">
        <v>286</v>
      </c>
      <c r="AW18" s="280" t="s">
        <v>287</v>
      </c>
      <c r="AX18" s="30" t="s">
        <v>288</v>
      </c>
    </row>
    <row r="19" spans="1:56" s="51" customFormat="1" ht="75" customHeight="1" thickBot="1" x14ac:dyDescent="0.3">
      <c r="A19" s="82"/>
      <c r="B19" s="506" t="s">
        <v>126</v>
      </c>
      <c r="C19" s="507"/>
      <c r="D19" s="507"/>
      <c r="E19" s="507"/>
      <c r="F19" s="508"/>
      <c r="G19" s="261">
        <f>AW26</f>
        <v>115.83333333333333</v>
      </c>
      <c r="H19" s="46" t="s">
        <v>38</v>
      </c>
      <c r="I19" s="47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54"/>
      <c r="AA19" s="55"/>
      <c r="AN19" s="282"/>
      <c r="AQ19" s="498" t="s">
        <v>269</v>
      </c>
      <c r="AR19" s="499"/>
      <c r="AS19" s="499"/>
      <c r="AT19" s="499"/>
      <c r="AU19" s="253"/>
      <c r="AV19" s="253" t="s">
        <v>268</v>
      </c>
      <c r="AW19" s="253">
        <f>AW20+MIN(AW21:AW24)</f>
        <v>695</v>
      </c>
      <c r="AX19" s="253"/>
      <c r="AY19" s="254">
        <f>G14</f>
        <v>1080</v>
      </c>
    </row>
    <row r="20" spans="1:56" s="51" customFormat="1" ht="20.399999999999999" customHeight="1" x14ac:dyDescent="0.25">
      <c r="A20" s="8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54"/>
      <c r="AA20" s="55"/>
      <c r="AK20" s="62"/>
      <c r="AN20" s="284"/>
      <c r="AO20"/>
      <c r="AQ20" s="500"/>
      <c r="AR20" s="501"/>
      <c r="AS20" s="501"/>
      <c r="AT20" s="501"/>
      <c r="AV20" s="51" t="s">
        <v>252</v>
      </c>
      <c r="AW20" s="51">
        <f>SUM(I56:K63)+SUM(I105:K114)+SUM(I156:K179)</f>
        <v>605</v>
      </c>
      <c r="AX20" s="256"/>
      <c r="AY20" s="257">
        <f>AS7</f>
        <v>180</v>
      </c>
    </row>
    <row r="21" spans="1:56" s="51" customFormat="1" ht="20.399999999999999" x14ac:dyDescent="0.25">
      <c r="A21" s="82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54"/>
      <c r="AA21" s="55"/>
      <c r="AN21" s="284"/>
      <c r="AO21"/>
      <c r="AQ21" s="500"/>
      <c r="AR21" s="501"/>
      <c r="AS21" s="501"/>
      <c r="AT21" s="501"/>
      <c r="AV21" s="51" t="s">
        <v>239</v>
      </c>
      <c r="AW21" s="51">
        <f>SUM(I217:K223)</f>
        <v>90</v>
      </c>
      <c r="AY21" s="257"/>
    </row>
    <row r="22" spans="1:56" s="51" customFormat="1" ht="20.399999999999999" x14ac:dyDescent="0.25">
      <c r="A22" s="82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54"/>
      <c r="AA22" s="55"/>
      <c r="AN22" s="284"/>
      <c r="AO22"/>
      <c r="AQ22" s="255"/>
      <c r="AV22" s="51" t="s">
        <v>240</v>
      </c>
      <c r="AW22" s="51">
        <f>SUM(I261:K267)</f>
        <v>90</v>
      </c>
      <c r="AY22" s="257"/>
    </row>
    <row r="23" spans="1:56" s="51" customFormat="1" ht="20.399999999999999" x14ac:dyDescent="0.25">
      <c r="A23" s="82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54"/>
      <c r="AA23" s="55"/>
      <c r="AN23" s="284"/>
      <c r="AO23"/>
      <c r="AQ23" s="255"/>
      <c r="AV23" s="51" t="s">
        <v>241</v>
      </c>
      <c r="AW23" s="51">
        <f>SUM(I305:K311)</f>
        <v>95</v>
      </c>
      <c r="AY23" s="257"/>
    </row>
    <row r="24" spans="1:56" s="51" customFormat="1" ht="20.399999999999999" x14ac:dyDescent="0.25">
      <c r="A24" s="82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54"/>
      <c r="AA24" s="55"/>
      <c r="AN24" s="284"/>
      <c r="AO24"/>
      <c r="AQ24" s="255" t="s">
        <v>270</v>
      </c>
      <c r="AV24" s="51" t="s">
        <v>242</v>
      </c>
      <c r="AW24" s="51">
        <f>SUM(I349:K355)</f>
        <v>90</v>
      </c>
      <c r="AY24" s="257"/>
    </row>
    <row r="25" spans="1:56" s="51" customFormat="1" ht="20.399999999999999" x14ac:dyDescent="0.25">
      <c r="A25" s="82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54"/>
      <c r="AA25" s="55"/>
      <c r="AN25" s="284"/>
      <c r="AO25"/>
      <c r="AQ25" s="255"/>
      <c r="AY25" s="257"/>
    </row>
    <row r="26" spans="1:56" s="51" customFormat="1" ht="20.399999999999999" x14ac:dyDescent="0.25">
      <c r="A26" s="82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54"/>
      <c r="AA26" s="55"/>
      <c r="AN26" s="284"/>
      <c r="AO26"/>
      <c r="AQ26" s="255" t="s">
        <v>271</v>
      </c>
      <c r="AU26" s="274">
        <f>AW19/AY19</f>
        <v>0.64351851851851849</v>
      </c>
      <c r="AV26" s="51" t="s">
        <v>272</v>
      </c>
      <c r="AW26" s="275">
        <f>AU26*AY20</f>
        <v>115.83333333333333</v>
      </c>
      <c r="AY26" s="257"/>
    </row>
    <row r="27" spans="1:56" s="51" customFormat="1" ht="13.8" thickBot="1" x14ac:dyDescent="0.3">
      <c r="A27" s="82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5"/>
      <c r="AN27" s="284"/>
      <c r="AO27"/>
      <c r="AQ27" s="258"/>
      <c r="AR27" s="259"/>
      <c r="AS27" s="259"/>
      <c r="AT27" s="259"/>
      <c r="AU27" s="259"/>
      <c r="AV27" s="259"/>
      <c r="AW27" s="259"/>
      <c r="AX27" s="259"/>
      <c r="AY27" s="260"/>
    </row>
    <row r="28" spans="1:56" s="51" customFormat="1" ht="13.8" thickBot="1" x14ac:dyDescent="0.3">
      <c r="A28" s="90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4"/>
      <c r="AN28" s="284"/>
      <c r="AO28"/>
    </row>
    <row r="29" spans="1:56" s="51" customFormat="1" ht="18" thickBot="1" x14ac:dyDescent="0.3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N29" s="284"/>
      <c r="AO29"/>
    </row>
    <row r="30" spans="1:56" s="51" customFormat="1" ht="17.399999999999999" customHeight="1" x14ac:dyDescent="0.25">
      <c r="AN30" s="284"/>
      <c r="AO30"/>
      <c r="AS30" s="208" t="s">
        <v>226</v>
      </c>
      <c r="AT30" s="235"/>
      <c r="AU30" s="235"/>
      <c r="AV30" s="235"/>
      <c r="AY30" s="291" t="s">
        <v>260</v>
      </c>
      <c r="AZ30" s="291"/>
      <c r="BA30" s="291"/>
      <c r="BB30" s="291"/>
    </row>
    <row r="31" spans="1:56" s="51" customFormat="1" x14ac:dyDescent="0.25">
      <c r="AN31" s="284"/>
      <c r="AO31"/>
      <c r="AS31" s="209">
        <f>AP55+AP104+AP155</f>
        <v>365</v>
      </c>
      <c r="AT31" s="236" t="s">
        <v>252</v>
      </c>
      <c r="AU31" s="237"/>
      <c r="AV31" s="235"/>
      <c r="AY31" s="291"/>
      <c r="AZ31" s="291"/>
      <c r="BA31" s="291"/>
      <c r="BB31" s="291"/>
    </row>
    <row r="32" spans="1:56" s="51" customFormat="1" ht="13.8" x14ac:dyDescent="0.25">
      <c r="AN32" s="284"/>
      <c r="AO32"/>
      <c r="AS32" s="210"/>
      <c r="AT32" s="235"/>
      <c r="AU32" s="238" t="s">
        <v>256</v>
      </c>
      <c r="AV32" s="252" t="s">
        <v>257</v>
      </c>
      <c r="AY32" s="291"/>
      <c r="AZ32" s="291"/>
      <c r="BA32" s="291"/>
      <c r="BB32" s="291"/>
    </row>
    <row r="33" spans="1:54" s="51" customFormat="1" ht="15" x14ac:dyDescent="0.25">
      <c r="AN33" s="284"/>
      <c r="AO33"/>
      <c r="AS33" s="211">
        <f>AP216</f>
        <v>65</v>
      </c>
      <c r="AT33" s="236" t="s">
        <v>239</v>
      </c>
      <c r="AU33" s="239">
        <f>$AS$31+AS33</f>
        <v>430</v>
      </c>
      <c r="AV33" s="240">
        <f>$AR$4-$AR$7-AU33</f>
        <v>740</v>
      </c>
      <c r="AY33" s="291"/>
      <c r="AZ33" s="291"/>
      <c r="BA33" s="291"/>
      <c r="BB33" s="291"/>
    </row>
    <row r="34" spans="1:54" s="51" customFormat="1" ht="15" x14ac:dyDescent="0.25">
      <c r="AN34" s="284"/>
      <c r="AO34"/>
      <c r="AS34" s="211">
        <f>AP260</f>
        <v>70</v>
      </c>
      <c r="AT34" s="236" t="s">
        <v>240</v>
      </c>
      <c r="AU34" s="239">
        <f t="shared" ref="AU34:AU36" si="0">$AS$31+AS34</f>
        <v>435</v>
      </c>
      <c r="AV34" s="240">
        <f t="shared" ref="AV34:AV36" si="1">$AR$4-$AR$7-AU34</f>
        <v>735</v>
      </c>
      <c r="AY34" s="291"/>
      <c r="AZ34" s="291"/>
      <c r="BA34" s="291"/>
      <c r="BB34" s="291"/>
    </row>
    <row r="35" spans="1:54" s="51" customFormat="1" ht="15" x14ac:dyDescent="0.25">
      <c r="AN35" s="284"/>
      <c r="AO35"/>
      <c r="AS35" s="211">
        <f>AP304</f>
        <v>68</v>
      </c>
      <c r="AT35" s="236" t="s">
        <v>241</v>
      </c>
      <c r="AU35" s="239">
        <f t="shared" si="0"/>
        <v>433</v>
      </c>
      <c r="AV35" s="240">
        <f t="shared" si="1"/>
        <v>737</v>
      </c>
    </row>
    <row r="36" spans="1:54" s="51" customFormat="1" ht="15.6" thickBot="1" x14ac:dyDescent="0.3">
      <c r="AN36" s="284"/>
      <c r="AO36"/>
      <c r="AS36" s="211">
        <f>AP348</f>
        <v>73</v>
      </c>
      <c r="AT36" s="236" t="s">
        <v>242</v>
      </c>
      <c r="AU36" s="239">
        <f t="shared" si="0"/>
        <v>438</v>
      </c>
      <c r="AV36" s="240">
        <f t="shared" si="1"/>
        <v>732</v>
      </c>
    </row>
    <row r="37" spans="1:54" s="54" customFormat="1" ht="24.9" customHeight="1" x14ac:dyDescent="0.25">
      <c r="A37" s="437"/>
      <c r="B37" s="438"/>
      <c r="C37" s="439"/>
      <c r="D37" s="440" t="s">
        <v>217</v>
      </c>
      <c r="E37" s="441"/>
      <c r="F37" s="441"/>
      <c r="G37" s="441"/>
      <c r="H37" s="441"/>
      <c r="I37" s="441"/>
      <c r="J37" s="441"/>
      <c r="K37" s="441"/>
      <c r="L37" s="441"/>
      <c r="M37" s="441"/>
      <c r="N37" s="441"/>
      <c r="O37" s="441"/>
      <c r="P37" s="441"/>
      <c r="Q37" s="441"/>
      <c r="R37" s="441"/>
      <c r="S37" s="441"/>
      <c r="T37" s="441"/>
      <c r="U37" s="441"/>
      <c r="V37" s="441"/>
      <c r="W37" s="441"/>
      <c r="X37" s="442"/>
      <c r="Y37" s="442"/>
      <c r="Z37" s="442"/>
      <c r="AA37" s="443"/>
      <c r="AB37" s="448" t="s">
        <v>85</v>
      </c>
      <c r="AC37" s="334"/>
      <c r="AD37" s="334"/>
      <c r="AE37" s="334"/>
      <c r="AF37" s="334"/>
      <c r="AG37" s="334"/>
      <c r="AH37" s="334"/>
      <c r="AI37" s="334"/>
      <c r="AJ37" s="334"/>
      <c r="AK37" s="334"/>
      <c r="AL37" s="334"/>
      <c r="AM37" s="449"/>
      <c r="AN37" s="284"/>
      <c r="AO37"/>
    </row>
    <row r="38" spans="1:54" s="54" customFormat="1" ht="24.9" customHeight="1" x14ac:dyDescent="0.25">
      <c r="A38" s="434" t="s">
        <v>91</v>
      </c>
      <c r="B38" s="418"/>
      <c r="C38" s="419"/>
      <c r="D38" s="444"/>
      <c r="E38" s="445"/>
      <c r="F38" s="445"/>
      <c r="G38" s="445"/>
      <c r="H38" s="445"/>
      <c r="I38" s="445"/>
      <c r="J38" s="445"/>
      <c r="K38" s="445"/>
      <c r="L38" s="445"/>
      <c r="M38" s="445"/>
      <c r="N38" s="445"/>
      <c r="O38" s="445"/>
      <c r="P38" s="445"/>
      <c r="Q38" s="445"/>
      <c r="R38" s="445"/>
      <c r="S38" s="445"/>
      <c r="T38" s="445"/>
      <c r="U38" s="445"/>
      <c r="V38" s="445"/>
      <c r="W38" s="445"/>
      <c r="X38" s="446"/>
      <c r="Y38" s="446"/>
      <c r="Z38" s="446"/>
      <c r="AA38" s="447"/>
      <c r="AB38" s="434"/>
      <c r="AC38" s="337"/>
      <c r="AD38" s="337"/>
      <c r="AE38" s="337"/>
      <c r="AF38" s="337"/>
      <c r="AG38" s="337"/>
      <c r="AH38" s="337"/>
      <c r="AI38" s="337"/>
      <c r="AJ38" s="337"/>
      <c r="AK38" s="337"/>
      <c r="AL38" s="337"/>
      <c r="AM38" s="436"/>
      <c r="AN38" s="284"/>
      <c r="AO38"/>
    </row>
    <row r="39" spans="1:54" s="54" customFormat="1" ht="15.75" customHeight="1" x14ac:dyDescent="0.25">
      <c r="A39" s="434"/>
      <c r="B39" s="337"/>
      <c r="C39" s="435"/>
      <c r="D39" s="2" t="s">
        <v>53</v>
      </c>
      <c r="E39" s="50"/>
      <c r="F39" s="50"/>
      <c r="G39" s="50"/>
      <c r="H39" s="50"/>
      <c r="I39" s="57" t="str">
        <f>(D9)</f>
        <v>PROFIL PRAKTYCZNY</v>
      </c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AB39" s="434"/>
      <c r="AC39" s="337"/>
      <c r="AD39" s="337"/>
      <c r="AE39" s="337"/>
      <c r="AF39" s="337"/>
      <c r="AG39" s="337"/>
      <c r="AH39" s="337"/>
      <c r="AI39" s="337"/>
      <c r="AJ39" s="337"/>
      <c r="AK39" s="337"/>
      <c r="AL39" s="337"/>
      <c r="AM39" s="436"/>
      <c r="AN39" s="284"/>
      <c r="AO39"/>
    </row>
    <row r="40" spans="1:54" s="54" customFormat="1" ht="15.75" customHeight="1" x14ac:dyDescent="0.25">
      <c r="A40" s="434"/>
      <c r="B40" s="418"/>
      <c r="C40" s="419"/>
      <c r="D40" s="2" t="s">
        <v>41</v>
      </c>
      <c r="E40" s="56"/>
      <c r="F40" s="56"/>
      <c r="G40" s="56"/>
      <c r="H40" s="56"/>
      <c r="I40" s="57" t="str">
        <f>(D10)</f>
        <v>STUDIA PIERWSZEGO STOPNIA (3-letnie, licencjackie)</v>
      </c>
      <c r="J40" s="4"/>
      <c r="K40" s="56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2"/>
      <c r="W40" s="2"/>
      <c r="X40" s="4"/>
      <c r="Y40" s="2"/>
      <c r="Z40" s="2"/>
      <c r="AA40" s="2"/>
      <c r="AB40" s="413"/>
      <c r="AC40" s="414"/>
      <c r="AD40" s="414"/>
      <c r="AE40" s="414"/>
      <c r="AF40" s="414"/>
      <c r="AG40" s="414"/>
      <c r="AH40" s="414"/>
      <c r="AI40" s="414"/>
      <c r="AJ40" s="414"/>
      <c r="AK40" s="414"/>
      <c r="AL40" s="414"/>
      <c r="AM40" s="416"/>
      <c r="AN40" s="284"/>
      <c r="AO40"/>
    </row>
    <row r="41" spans="1:54" s="54" customFormat="1" ht="15.75" customHeight="1" x14ac:dyDescent="0.25">
      <c r="A41" s="417"/>
      <c r="B41" s="418"/>
      <c r="C41" s="419"/>
      <c r="D41" s="2" t="s">
        <v>40</v>
      </c>
      <c r="E41" s="56"/>
      <c r="F41" s="56"/>
      <c r="G41" s="2"/>
      <c r="H41" s="2"/>
      <c r="I41" s="57" t="str">
        <f>(D11)</f>
        <v>STUDIA NIESTACJONARNE</v>
      </c>
      <c r="J41" s="4"/>
      <c r="K41" s="57"/>
      <c r="L41" s="57"/>
      <c r="M41" s="58"/>
      <c r="N41" s="56"/>
      <c r="O41" s="57"/>
      <c r="P41" s="57"/>
      <c r="Q41" s="57"/>
      <c r="R41" s="57"/>
      <c r="S41" s="57"/>
      <c r="T41" s="57"/>
      <c r="U41" s="57"/>
      <c r="V41" s="2"/>
      <c r="W41" s="2"/>
      <c r="X41" s="4"/>
      <c r="Y41" s="49"/>
      <c r="Z41" s="49"/>
      <c r="AA41" s="49"/>
      <c r="AB41" s="413" t="s">
        <v>86</v>
      </c>
      <c r="AC41" s="414"/>
      <c r="AD41" s="414"/>
      <c r="AE41" s="414"/>
      <c r="AF41" s="414"/>
      <c r="AG41" s="414"/>
      <c r="AH41" s="414"/>
      <c r="AI41" s="414"/>
      <c r="AJ41" s="414"/>
      <c r="AK41" s="414"/>
      <c r="AL41" s="414"/>
      <c r="AM41" s="416"/>
      <c r="AN41" s="284"/>
      <c r="AO41"/>
    </row>
    <row r="42" spans="1:54" s="54" customFormat="1" ht="15.75" customHeight="1" x14ac:dyDescent="0.25">
      <c r="A42" s="413"/>
      <c r="B42" s="414"/>
      <c r="C42" s="415"/>
      <c r="D42" s="2" t="s">
        <v>0</v>
      </c>
      <c r="E42" s="2"/>
      <c r="F42" s="2"/>
      <c r="G42" s="2"/>
      <c r="H42" s="2"/>
      <c r="I42" s="57" t="str">
        <f>(D8)</f>
        <v>FINANSE I RACHUNKOWOŚĆ</v>
      </c>
      <c r="J42" s="4"/>
      <c r="K42" s="57"/>
      <c r="L42" s="57"/>
      <c r="M42" s="57"/>
      <c r="N42" s="56"/>
      <c r="O42" s="57"/>
      <c r="P42" s="57"/>
      <c r="Q42" s="57"/>
      <c r="R42" s="57"/>
      <c r="S42" s="57"/>
      <c r="T42" s="57"/>
      <c r="U42" s="57"/>
      <c r="V42" s="2"/>
      <c r="W42" s="2"/>
      <c r="X42" s="4"/>
      <c r="Y42" s="49"/>
      <c r="Z42" s="49"/>
      <c r="AA42" s="49"/>
      <c r="AB42" s="413" t="s">
        <v>52</v>
      </c>
      <c r="AC42" s="414"/>
      <c r="AD42" s="414"/>
      <c r="AE42" s="414"/>
      <c r="AF42" s="414"/>
      <c r="AG42" s="414"/>
      <c r="AH42" s="414"/>
      <c r="AI42" s="414"/>
      <c r="AJ42" s="414"/>
      <c r="AK42" s="414"/>
      <c r="AL42" s="414"/>
      <c r="AM42" s="416"/>
      <c r="AN42" s="284"/>
      <c r="AO42"/>
    </row>
    <row r="43" spans="1:54" s="54" customFormat="1" ht="15.75" customHeight="1" x14ac:dyDescent="0.25">
      <c r="A43" s="417"/>
      <c r="B43" s="418"/>
      <c r="C43" s="419"/>
      <c r="D43" s="5" t="s">
        <v>1</v>
      </c>
      <c r="E43" s="2"/>
      <c r="F43" s="2"/>
      <c r="G43" s="2"/>
      <c r="H43" s="2"/>
      <c r="I43" s="57" t="s">
        <v>137</v>
      </c>
      <c r="J43" s="4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2"/>
      <c r="W43" s="2"/>
      <c r="X43" s="4"/>
      <c r="Y43" s="2"/>
      <c r="Z43" s="2"/>
      <c r="AA43" s="2"/>
      <c r="AB43" s="417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20"/>
      <c r="AN43" s="284"/>
      <c r="AO43"/>
    </row>
    <row r="44" spans="1:54" s="54" customFormat="1" ht="15.75" customHeight="1" x14ac:dyDescent="0.25">
      <c r="A44" s="417"/>
      <c r="B44" s="418"/>
      <c r="C44" s="419"/>
      <c r="D44" s="5"/>
      <c r="E44" s="2"/>
      <c r="F44" s="2"/>
      <c r="G44" s="2"/>
      <c r="H44" s="2"/>
      <c r="I44" s="58" t="s">
        <v>169</v>
      </c>
      <c r="J44" s="4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2"/>
      <c r="W44" s="2"/>
      <c r="X44" s="4"/>
      <c r="Y44" s="2"/>
      <c r="Z44" s="2"/>
      <c r="AA44" s="2"/>
      <c r="AB44" s="417"/>
      <c r="AC44" s="418"/>
      <c r="AD44" s="418"/>
      <c r="AE44" s="418"/>
      <c r="AF44" s="418"/>
      <c r="AG44" s="418"/>
      <c r="AH44" s="418"/>
      <c r="AI44" s="418"/>
      <c r="AJ44" s="418"/>
      <c r="AK44" s="418"/>
      <c r="AL44" s="418"/>
      <c r="AM44" s="420"/>
      <c r="AN44" s="284"/>
      <c r="AO44"/>
    </row>
    <row r="45" spans="1:54" s="54" customFormat="1" ht="15.75" customHeight="1" x14ac:dyDescent="0.25">
      <c r="A45" s="417"/>
      <c r="B45" s="418"/>
      <c r="C45" s="419"/>
      <c r="D45" s="5"/>
      <c r="E45" s="2"/>
      <c r="F45" s="2"/>
      <c r="G45" s="2"/>
      <c r="H45" s="2"/>
      <c r="I45" s="58" t="s">
        <v>138</v>
      </c>
      <c r="J45" s="4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2"/>
      <c r="W45" s="2"/>
      <c r="X45" s="4"/>
      <c r="Y45" s="2"/>
      <c r="Z45" s="2"/>
      <c r="AA45" s="2"/>
      <c r="AB45" s="158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160"/>
      <c r="AN45" s="284"/>
      <c r="AO45"/>
    </row>
    <row r="46" spans="1:54" s="54" customFormat="1" ht="15.75" customHeight="1" x14ac:dyDescent="0.25">
      <c r="A46" s="417"/>
      <c r="B46" s="418"/>
      <c r="C46" s="419"/>
      <c r="D46" s="5"/>
      <c r="E46" s="2"/>
      <c r="F46" s="2"/>
      <c r="G46" s="2"/>
      <c r="H46" s="2"/>
      <c r="I46" s="58" t="s">
        <v>210</v>
      </c>
      <c r="J46" s="4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2"/>
      <c r="W46" s="2"/>
      <c r="X46" s="4"/>
      <c r="Y46" s="2"/>
      <c r="Z46" s="2"/>
      <c r="AA46" s="2"/>
      <c r="AB46" s="158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160"/>
      <c r="AN46" s="284"/>
      <c r="AO46"/>
    </row>
    <row r="47" spans="1:54" s="54" customFormat="1" ht="15.75" customHeight="1" x14ac:dyDescent="0.25">
      <c r="A47" s="417"/>
      <c r="B47" s="418"/>
      <c r="C47" s="419"/>
      <c r="D47" s="5"/>
      <c r="E47" s="2"/>
      <c r="F47" s="2"/>
      <c r="G47" s="2"/>
      <c r="H47" s="2"/>
      <c r="I47" s="57"/>
      <c r="J47" s="4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2"/>
      <c r="W47" s="2"/>
      <c r="X47" s="4"/>
      <c r="Y47" s="2"/>
      <c r="Z47" s="2"/>
      <c r="AA47" s="2"/>
      <c r="AB47" s="417"/>
      <c r="AC47" s="418"/>
      <c r="AD47" s="418"/>
      <c r="AE47" s="418"/>
      <c r="AF47" s="418"/>
      <c r="AG47" s="418"/>
      <c r="AH47" s="418"/>
      <c r="AI47" s="418"/>
      <c r="AJ47" s="418"/>
      <c r="AK47" s="418"/>
      <c r="AL47" s="418"/>
      <c r="AM47" s="420"/>
      <c r="AN47" s="284"/>
      <c r="AO47"/>
    </row>
    <row r="48" spans="1:54" s="54" customFormat="1" ht="15.75" customHeight="1" thickBot="1" x14ac:dyDescent="0.3">
      <c r="A48" s="421"/>
      <c r="B48" s="422"/>
      <c r="C48" s="423"/>
      <c r="D48" s="424"/>
      <c r="E48" s="422"/>
      <c r="F48" s="422"/>
      <c r="G48" s="422"/>
      <c r="H48" s="422"/>
      <c r="I48" s="422"/>
      <c r="J48" s="422"/>
      <c r="K48" s="422"/>
      <c r="L48" s="422"/>
      <c r="M48" s="422"/>
      <c r="N48" s="422"/>
      <c r="O48" s="422"/>
      <c r="P48" s="422"/>
      <c r="Q48" s="422"/>
      <c r="R48" s="422"/>
      <c r="S48" s="422"/>
      <c r="T48" s="422"/>
      <c r="U48" s="422"/>
      <c r="V48" s="422"/>
      <c r="W48" s="422"/>
      <c r="X48" s="422"/>
      <c r="Y48" s="422"/>
      <c r="Z48" s="422"/>
      <c r="AA48" s="425"/>
      <c r="AB48" s="426"/>
      <c r="AC48" s="427"/>
      <c r="AD48" s="427"/>
      <c r="AE48" s="427"/>
      <c r="AF48" s="427"/>
      <c r="AG48" s="427"/>
      <c r="AH48" s="427"/>
      <c r="AI48" s="427"/>
      <c r="AJ48" s="427"/>
      <c r="AK48" s="427"/>
      <c r="AL48" s="427"/>
      <c r="AM48" s="428"/>
      <c r="AN48" s="284"/>
      <c r="AO48"/>
    </row>
    <row r="49" spans="1:52" s="54" customFormat="1" ht="6" customHeight="1" thickBot="1" x14ac:dyDescent="0.3">
      <c r="A49" s="59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60"/>
      <c r="AM49" s="61"/>
      <c r="AN49" s="284"/>
      <c r="AO49"/>
    </row>
    <row r="50" spans="1:52" s="54" customFormat="1" ht="12.75" customHeight="1" x14ac:dyDescent="0.25">
      <c r="A50" s="396" t="s">
        <v>76</v>
      </c>
      <c r="B50" s="399" t="s">
        <v>47</v>
      </c>
      <c r="C50" s="400"/>
      <c r="D50" s="405" t="s">
        <v>2</v>
      </c>
      <c r="E50" s="406"/>
      <c r="F50" s="407"/>
      <c r="G50" s="353" t="s">
        <v>3</v>
      </c>
      <c r="H50" s="343"/>
      <c r="I50" s="343"/>
      <c r="J50" s="343"/>
      <c r="K50" s="343"/>
      <c r="L50" s="353" t="s">
        <v>127</v>
      </c>
      <c r="M50" s="343"/>
      <c r="N50" s="343"/>
      <c r="O50" s="343"/>
      <c r="P50" s="343"/>
      <c r="Q50" s="343"/>
      <c r="R50" s="343"/>
      <c r="S50" s="343"/>
      <c r="T50" s="343"/>
      <c r="U50" s="343"/>
      <c r="V50" s="343"/>
      <c r="W50" s="343"/>
      <c r="X50" s="343"/>
      <c r="Y50" s="343"/>
      <c r="Z50" s="343"/>
      <c r="AA50" s="343"/>
      <c r="AB50" s="343"/>
      <c r="AC50" s="343"/>
      <c r="AD50" s="343"/>
      <c r="AE50" s="343"/>
      <c r="AF50" s="343"/>
      <c r="AG50" s="343"/>
      <c r="AH50" s="343"/>
      <c r="AI50" s="343"/>
      <c r="AJ50" s="343"/>
      <c r="AK50" s="343"/>
      <c r="AL50" s="343"/>
      <c r="AM50" s="344"/>
      <c r="AN50" s="284"/>
      <c r="AO50"/>
      <c r="AS50" s="62"/>
    </row>
    <row r="51" spans="1:52" s="54" customFormat="1" x14ac:dyDescent="0.25">
      <c r="A51" s="397"/>
      <c r="B51" s="401"/>
      <c r="C51" s="402"/>
      <c r="D51" s="408"/>
      <c r="E51" s="409"/>
      <c r="F51" s="410"/>
      <c r="G51" s="483" t="s">
        <v>4</v>
      </c>
      <c r="H51" s="384" t="s">
        <v>5</v>
      </c>
      <c r="I51" s="384"/>
      <c r="J51" s="384"/>
      <c r="K51" s="386"/>
      <c r="L51" s="312" t="s">
        <v>55</v>
      </c>
      <c r="M51" s="313"/>
      <c r="N51" s="313"/>
      <c r="O51" s="314"/>
      <c r="P51" s="312" t="s">
        <v>56</v>
      </c>
      <c r="Q51" s="313"/>
      <c r="R51" s="313"/>
      <c r="S51" s="314"/>
      <c r="T51" s="312" t="s">
        <v>57</v>
      </c>
      <c r="U51" s="313"/>
      <c r="V51" s="313"/>
      <c r="W51" s="314"/>
      <c r="X51" s="312" t="s">
        <v>58</v>
      </c>
      <c r="Y51" s="313"/>
      <c r="Z51" s="313"/>
      <c r="AA51" s="314"/>
      <c r="AB51" s="312" t="s">
        <v>59</v>
      </c>
      <c r="AC51" s="313"/>
      <c r="AD51" s="313"/>
      <c r="AE51" s="314"/>
      <c r="AF51" s="312" t="s">
        <v>60</v>
      </c>
      <c r="AG51" s="313"/>
      <c r="AH51" s="313"/>
      <c r="AI51" s="314"/>
      <c r="AJ51" s="309" t="s">
        <v>61</v>
      </c>
      <c r="AK51" s="310"/>
      <c r="AL51" s="310"/>
      <c r="AM51" s="311"/>
      <c r="AN51" s="284"/>
      <c r="AO51"/>
      <c r="AR51" s="62"/>
      <c r="AS51" s="62"/>
    </row>
    <row r="52" spans="1:52" s="54" customFormat="1" ht="12.75" customHeight="1" x14ac:dyDescent="0.25">
      <c r="A52" s="397"/>
      <c r="B52" s="401"/>
      <c r="C52" s="402"/>
      <c r="D52" s="349" t="s">
        <v>6</v>
      </c>
      <c r="E52" s="305" t="s">
        <v>7</v>
      </c>
      <c r="F52" s="299" t="s">
        <v>38</v>
      </c>
      <c r="G52" s="382"/>
      <c r="H52" s="384" t="s">
        <v>8</v>
      </c>
      <c r="I52" s="384" t="s">
        <v>9</v>
      </c>
      <c r="J52" s="384" t="s">
        <v>62</v>
      </c>
      <c r="K52" s="386" t="s">
        <v>142</v>
      </c>
      <c r="L52" s="429" t="s">
        <v>84</v>
      </c>
      <c r="M52" s="430"/>
      <c r="N52" s="430"/>
      <c r="O52" s="430"/>
      <c r="P52" s="430"/>
      <c r="Q52" s="430"/>
      <c r="R52" s="430"/>
      <c r="S52" s="430"/>
      <c r="T52" s="430"/>
      <c r="U52" s="430"/>
      <c r="V52" s="430"/>
      <c r="W52" s="430"/>
      <c r="X52" s="430"/>
      <c r="Y52" s="430"/>
      <c r="Z52" s="430"/>
      <c r="AA52" s="430"/>
      <c r="AB52" s="430"/>
      <c r="AC52" s="430"/>
      <c r="AD52" s="430"/>
      <c r="AE52" s="430"/>
      <c r="AF52" s="430"/>
      <c r="AG52" s="430"/>
      <c r="AH52" s="430"/>
      <c r="AI52" s="430"/>
      <c r="AJ52" s="430"/>
      <c r="AK52" s="430"/>
      <c r="AL52" s="430"/>
      <c r="AM52" s="431"/>
      <c r="AN52" s="284"/>
      <c r="AO52"/>
      <c r="AR52" s="62"/>
      <c r="AS52" s="62"/>
    </row>
    <row r="53" spans="1:52" s="54" customFormat="1" ht="17.399999999999999" x14ac:dyDescent="0.25">
      <c r="A53" s="397"/>
      <c r="B53" s="401"/>
      <c r="C53" s="402"/>
      <c r="D53" s="349"/>
      <c r="E53" s="351"/>
      <c r="F53" s="352"/>
      <c r="G53" s="382"/>
      <c r="H53" s="384"/>
      <c r="I53" s="384"/>
      <c r="J53" s="384"/>
      <c r="K53" s="386"/>
      <c r="L53" s="307" t="s">
        <v>8</v>
      </c>
      <c r="M53" s="303" t="s">
        <v>9</v>
      </c>
      <c r="N53" s="305" t="s">
        <v>10</v>
      </c>
      <c r="O53" s="299" t="s">
        <v>143</v>
      </c>
      <c r="P53" s="307" t="s">
        <v>8</v>
      </c>
      <c r="Q53" s="303" t="s">
        <v>9</v>
      </c>
      <c r="R53" s="305" t="s">
        <v>10</v>
      </c>
      <c r="S53" s="299" t="s">
        <v>143</v>
      </c>
      <c r="T53" s="307" t="s">
        <v>8</v>
      </c>
      <c r="U53" s="303" t="s">
        <v>9</v>
      </c>
      <c r="V53" s="305" t="s">
        <v>10</v>
      </c>
      <c r="W53" s="299" t="s">
        <v>143</v>
      </c>
      <c r="X53" s="307" t="s">
        <v>8</v>
      </c>
      <c r="Y53" s="303" t="s">
        <v>9</v>
      </c>
      <c r="Z53" s="305" t="s">
        <v>10</v>
      </c>
      <c r="AA53" s="299" t="s">
        <v>143</v>
      </c>
      <c r="AB53" s="307" t="s">
        <v>8</v>
      </c>
      <c r="AC53" s="303" t="s">
        <v>9</v>
      </c>
      <c r="AD53" s="305" t="s">
        <v>10</v>
      </c>
      <c r="AE53" s="299" t="s">
        <v>143</v>
      </c>
      <c r="AF53" s="307" t="s">
        <v>8</v>
      </c>
      <c r="AG53" s="303" t="s">
        <v>9</v>
      </c>
      <c r="AH53" s="305" t="s">
        <v>10</v>
      </c>
      <c r="AI53" s="299" t="s">
        <v>143</v>
      </c>
      <c r="AJ53" s="354" t="s">
        <v>8</v>
      </c>
      <c r="AK53" s="356" t="s">
        <v>9</v>
      </c>
      <c r="AL53" s="297" t="s">
        <v>10</v>
      </c>
      <c r="AM53" s="295" t="s">
        <v>63</v>
      </c>
      <c r="AN53" s="285"/>
      <c r="AO53"/>
      <c r="AP53" s="270" t="s">
        <v>254</v>
      </c>
      <c r="AR53" s="62"/>
      <c r="AS53" s="62"/>
    </row>
    <row r="54" spans="1:52" s="54" customFormat="1" ht="13.8" thickBot="1" x14ac:dyDescent="0.3">
      <c r="A54" s="398"/>
      <c r="B54" s="403"/>
      <c r="C54" s="404"/>
      <c r="D54" s="350"/>
      <c r="E54" s="306"/>
      <c r="F54" s="300"/>
      <c r="G54" s="383"/>
      <c r="H54" s="385"/>
      <c r="I54" s="385"/>
      <c r="J54" s="385"/>
      <c r="K54" s="387"/>
      <c r="L54" s="308"/>
      <c r="M54" s="304"/>
      <c r="N54" s="306"/>
      <c r="O54" s="300"/>
      <c r="P54" s="308"/>
      <c r="Q54" s="304"/>
      <c r="R54" s="306"/>
      <c r="S54" s="300"/>
      <c r="T54" s="308"/>
      <c r="U54" s="304"/>
      <c r="V54" s="306"/>
      <c r="W54" s="300"/>
      <c r="X54" s="308"/>
      <c r="Y54" s="304"/>
      <c r="Z54" s="306"/>
      <c r="AA54" s="300"/>
      <c r="AB54" s="308"/>
      <c r="AC54" s="304"/>
      <c r="AD54" s="306"/>
      <c r="AE54" s="300"/>
      <c r="AF54" s="308"/>
      <c r="AG54" s="304"/>
      <c r="AH54" s="306"/>
      <c r="AI54" s="300"/>
      <c r="AJ54" s="355"/>
      <c r="AK54" s="357"/>
      <c r="AL54" s="298"/>
      <c r="AM54" s="296"/>
      <c r="AN54" s="284"/>
      <c r="AO54"/>
      <c r="AR54" s="62"/>
      <c r="AS54" s="62"/>
    </row>
    <row r="55" spans="1:52" s="4" customFormat="1" ht="18" customHeight="1" thickBot="1" x14ac:dyDescent="0.3">
      <c r="A55" s="63" t="s">
        <v>11</v>
      </c>
      <c r="B55" s="454" t="s">
        <v>64</v>
      </c>
      <c r="C55" s="454"/>
      <c r="D55" s="486"/>
      <c r="E55" s="486"/>
      <c r="F55" s="64"/>
      <c r="G55" s="65"/>
      <c r="H55" s="486"/>
      <c r="I55" s="486"/>
      <c r="J55" s="486"/>
      <c r="K55" s="486"/>
      <c r="L55" s="487"/>
      <c r="M55" s="487"/>
      <c r="N55" s="487"/>
      <c r="O55" s="487"/>
      <c r="P55" s="487"/>
      <c r="Q55" s="487"/>
      <c r="R55" s="487"/>
      <c r="S55" s="487"/>
      <c r="T55" s="487"/>
      <c r="U55" s="487"/>
      <c r="V55" s="487"/>
      <c r="W55" s="487"/>
      <c r="X55" s="487"/>
      <c r="Y55" s="487"/>
      <c r="Z55" s="487"/>
      <c r="AA55" s="487"/>
      <c r="AB55" s="487"/>
      <c r="AC55" s="487"/>
      <c r="AD55" s="487"/>
      <c r="AE55" s="487"/>
      <c r="AF55" s="487"/>
      <c r="AG55" s="487"/>
      <c r="AH55" s="487"/>
      <c r="AI55" s="487"/>
      <c r="AJ55" s="487"/>
      <c r="AK55" s="487"/>
      <c r="AL55" s="487"/>
      <c r="AM55" s="488"/>
      <c r="AN55" s="284"/>
      <c r="AO55" s="250" t="s">
        <v>255</v>
      </c>
      <c r="AP55" s="4">
        <f>SUM(AP56:AP65)</f>
        <v>54</v>
      </c>
      <c r="AR55" s="62"/>
      <c r="AS55" s="62"/>
    </row>
    <row r="56" spans="1:52" s="54" customFormat="1" ht="18" customHeight="1" x14ac:dyDescent="0.25">
      <c r="A56" s="12" t="s">
        <v>12</v>
      </c>
      <c r="B56" s="458" t="s">
        <v>92</v>
      </c>
      <c r="C56" s="459"/>
      <c r="D56" s="10"/>
      <c r="E56" s="11">
        <v>3</v>
      </c>
      <c r="F56" s="8">
        <v>5</v>
      </c>
      <c r="G56" s="15">
        <f t="shared" ref="G56:G63" si="2">SUM(H56:K56)</f>
        <v>75</v>
      </c>
      <c r="H56" s="13"/>
      <c r="I56" s="13"/>
      <c r="J56" s="13">
        <f>N56+V56+Z56+AD56+AH56+AL56+R56</f>
        <v>75</v>
      </c>
      <c r="K56" s="13"/>
      <c r="L56" s="12"/>
      <c r="M56" s="13"/>
      <c r="N56" s="13">
        <v>20</v>
      </c>
      <c r="O56" s="11"/>
      <c r="P56" s="6"/>
      <c r="Q56" s="7"/>
      <c r="R56" s="13">
        <v>28</v>
      </c>
      <c r="S56" s="8"/>
      <c r="T56" s="6"/>
      <c r="V56" s="7">
        <v>27</v>
      </c>
      <c r="W56" s="8"/>
      <c r="X56" s="15"/>
      <c r="Z56" s="13"/>
      <c r="AA56" s="8"/>
      <c r="AB56" s="15"/>
      <c r="AD56" s="13"/>
      <c r="AE56" s="8"/>
      <c r="AF56" s="15"/>
      <c r="AG56" s="13"/>
      <c r="AH56" s="13"/>
      <c r="AI56" s="8"/>
      <c r="AJ56" s="119"/>
      <c r="AK56" s="120"/>
      <c r="AL56" s="120"/>
      <c r="AM56" s="121"/>
      <c r="AN56" s="284"/>
      <c r="AO56"/>
      <c r="AP56" s="81">
        <v>5</v>
      </c>
      <c r="AR56" s="62"/>
      <c r="AS56" s="62"/>
    </row>
    <row r="57" spans="1:52" s="54" customFormat="1" ht="18" customHeight="1" x14ac:dyDescent="0.25">
      <c r="A57" s="9" t="s">
        <v>13</v>
      </c>
      <c r="B57" s="460" t="s">
        <v>224</v>
      </c>
      <c r="C57" s="461"/>
      <c r="D57" s="10"/>
      <c r="E57" s="11">
        <v>1</v>
      </c>
      <c r="F57" s="14">
        <v>1</v>
      </c>
      <c r="G57" s="15">
        <f t="shared" si="2"/>
        <v>15</v>
      </c>
      <c r="H57" s="17"/>
      <c r="I57" s="17"/>
      <c r="J57" s="17">
        <f>N57+R57+V57+Z57+AD57+AL57</f>
        <v>15</v>
      </c>
      <c r="K57" s="18"/>
      <c r="L57" s="16"/>
      <c r="M57" s="17"/>
      <c r="N57" s="17"/>
      <c r="O57" s="18"/>
      <c r="P57" s="16"/>
      <c r="Q57" s="17"/>
      <c r="R57" s="17">
        <v>15</v>
      </c>
      <c r="S57" s="19"/>
      <c r="T57" s="16"/>
      <c r="U57" s="17"/>
      <c r="V57" s="17"/>
      <c r="W57" s="19"/>
      <c r="X57" s="20"/>
      <c r="Y57" s="17"/>
      <c r="Z57" s="17"/>
      <c r="AA57" s="19"/>
      <c r="AB57" s="20"/>
      <c r="AC57" s="17"/>
      <c r="AD57" s="17"/>
      <c r="AE57" s="66"/>
      <c r="AF57" s="20"/>
      <c r="AG57" s="17"/>
      <c r="AH57" s="17"/>
      <c r="AI57" s="66"/>
      <c r="AJ57" s="122"/>
      <c r="AK57" s="123"/>
      <c r="AL57" s="123"/>
      <c r="AM57" s="125"/>
      <c r="AN57" s="284"/>
      <c r="AO57"/>
      <c r="AP57" s="81">
        <v>5</v>
      </c>
      <c r="AT57" s="62"/>
      <c r="AU57" s="62"/>
      <c r="AZ57" s="62"/>
    </row>
    <row r="58" spans="1:52" s="54" customFormat="1" ht="18" customHeight="1" x14ac:dyDescent="0.25">
      <c r="A58" s="9" t="s">
        <v>14</v>
      </c>
      <c r="B58" s="460" t="s">
        <v>95</v>
      </c>
      <c r="C58" s="461"/>
      <c r="D58" s="10"/>
      <c r="E58" s="11">
        <v>1</v>
      </c>
      <c r="F58" s="14">
        <v>3</v>
      </c>
      <c r="G58" s="15">
        <f t="shared" si="2"/>
        <v>10</v>
      </c>
      <c r="H58" s="17">
        <f>L58+P58+T58+X58+AB58+AF58+AJ58</f>
        <v>10</v>
      </c>
      <c r="I58" s="17"/>
      <c r="J58" s="17"/>
      <c r="K58" s="18"/>
      <c r="L58" s="16">
        <v>10</v>
      </c>
      <c r="M58" s="17"/>
      <c r="N58" s="17"/>
      <c r="O58" s="18"/>
      <c r="P58" s="16"/>
      <c r="Q58" s="17"/>
      <c r="R58" s="17"/>
      <c r="S58" s="19"/>
      <c r="T58" s="16"/>
      <c r="U58" s="17"/>
      <c r="V58" s="17"/>
      <c r="W58" s="19"/>
      <c r="X58" s="20"/>
      <c r="Y58" s="17"/>
      <c r="Z58" s="17"/>
      <c r="AA58" s="19"/>
      <c r="AB58" s="20"/>
      <c r="AC58" s="17"/>
      <c r="AD58" s="17"/>
      <c r="AE58" s="66"/>
      <c r="AF58" s="20"/>
      <c r="AG58" s="17"/>
      <c r="AH58" s="17"/>
      <c r="AI58" s="66"/>
      <c r="AJ58" s="122"/>
      <c r="AK58" s="123"/>
      <c r="AL58" s="123"/>
      <c r="AM58" s="125"/>
      <c r="AN58" s="284"/>
      <c r="AO58"/>
      <c r="AP58" s="81">
        <v>15</v>
      </c>
      <c r="AT58" s="62"/>
      <c r="AU58" s="62"/>
    </row>
    <row r="59" spans="1:52" s="54" customFormat="1" ht="28.2" customHeight="1" x14ac:dyDescent="0.25">
      <c r="A59" s="9" t="s">
        <v>15</v>
      </c>
      <c r="B59" s="470" t="s">
        <v>205</v>
      </c>
      <c r="C59" s="471"/>
      <c r="D59" s="10"/>
      <c r="E59" s="11">
        <v>1</v>
      </c>
      <c r="F59" s="14">
        <v>1</v>
      </c>
      <c r="G59" s="15">
        <f t="shared" si="2"/>
        <v>10</v>
      </c>
      <c r="H59" s="17">
        <f>L59+P59+T59+X59+AB59+AF59+AJ59</f>
        <v>10</v>
      </c>
      <c r="I59" s="17"/>
      <c r="J59" s="17"/>
      <c r="K59" s="18"/>
      <c r="L59" s="16"/>
      <c r="M59" s="17"/>
      <c r="N59" s="17"/>
      <c r="O59" s="18"/>
      <c r="P59" s="16">
        <v>10</v>
      </c>
      <c r="Q59" s="17"/>
      <c r="R59" s="17"/>
      <c r="S59" s="19"/>
      <c r="T59" s="16"/>
      <c r="U59" s="17"/>
      <c r="V59" s="17"/>
      <c r="W59" s="19"/>
      <c r="X59" s="20"/>
      <c r="Y59" s="17"/>
      <c r="Z59" s="17"/>
      <c r="AA59" s="19"/>
      <c r="AB59" s="20"/>
      <c r="AC59" s="17"/>
      <c r="AD59" s="17"/>
      <c r="AE59" s="66"/>
      <c r="AF59" s="20"/>
      <c r="AG59" s="17"/>
      <c r="AH59" s="17"/>
      <c r="AI59" s="66"/>
      <c r="AJ59" s="122"/>
      <c r="AK59" s="123"/>
      <c r="AL59" s="123"/>
      <c r="AM59" s="125"/>
      <c r="AN59" s="284"/>
      <c r="AO59"/>
      <c r="AP59" s="81">
        <v>2</v>
      </c>
      <c r="AT59" s="62"/>
      <c r="AU59" s="62"/>
    </row>
    <row r="60" spans="1:52" s="54" customFormat="1" ht="18" customHeight="1" x14ac:dyDescent="0.25">
      <c r="A60" s="9" t="s">
        <v>16</v>
      </c>
      <c r="B60" s="460" t="s">
        <v>139</v>
      </c>
      <c r="C60" s="461"/>
      <c r="D60" s="10"/>
      <c r="E60" s="11">
        <v>1</v>
      </c>
      <c r="F60" s="14">
        <v>1</v>
      </c>
      <c r="G60" s="15">
        <f t="shared" si="2"/>
        <v>10</v>
      </c>
      <c r="H60" s="17"/>
      <c r="I60" s="17"/>
      <c r="J60" s="17"/>
      <c r="K60" s="18">
        <f>O60+S60+W60+AA60+AE60+AI60+AM60</f>
        <v>10</v>
      </c>
      <c r="L60" s="16"/>
      <c r="M60" s="17"/>
      <c r="N60" s="17"/>
      <c r="O60" s="18"/>
      <c r="P60" s="16"/>
      <c r="Q60" s="17"/>
      <c r="R60" s="17"/>
      <c r="S60" s="19">
        <v>10</v>
      </c>
      <c r="T60" s="16"/>
      <c r="U60" s="17"/>
      <c r="V60" s="17"/>
      <c r="W60" s="19"/>
      <c r="X60" s="20"/>
      <c r="Y60" s="17"/>
      <c r="Z60" s="17"/>
      <c r="AA60" s="19"/>
      <c r="AB60" s="20"/>
      <c r="AC60" s="17"/>
      <c r="AD60" s="17"/>
      <c r="AE60" s="66"/>
      <c r="AF60" s="20"/>
      <c r="AG60" s="17"/>
      <c r="AH60" s="17"/>
      <c r="AI60" s="66"/>
      <c r="AJ60" s="122"/>
      <c r="AK60" s="123"/>
      <c r="AL60" s="123"/>
      <c r="AM60" s="125"/>
      <c r="AN60" s="284"/>
      <c r="AO60"/>
      <c r="AP60" s="81">
        <v>2</v>
      </c>
      <c r="AT60" s="62"/>
      <c r="AU60" s="62"/>
    </row>
    <row r="61" spans="1:52" s="54" customFormat="1" ht="18" customHeight="1" x14ac:dyDescent="0.25">
      <c r="A61" s="9" t="s">
        <v>26</v>
      </c>
      <c r="B61" s="460" t="s">
        <v>144</v>
      </c>
      <c r="C61" s="461"/>
      <c r="D61" s="33"/>
      <c r="E61" s="18">
        <v>1</v>
      </c>
      <c r="F61" s="19">
        <v>2</v>
      </c>
      <c r="G61" s="15">
        <f t="shared" si="2"/>
        <v>10</v>
      </c>
      <c r="H61" s="17">
        <f>L61+P61+T61+X61+AB61+AF61+AJ61</f>
        <v>10</v>
      </c>
      <c r="I61" s="17"/>
      <c r="J61" s="17"/>
      <c r="K61" s="18"/>
      <c r="L61" s="16"/>
      <c r="M61" s="17"/>
      <c r="N61" s="17"/>
      <c r="O61" s="18"/>
      <c r="P61" s="16"/>
      <c r="Q61" s="17"/>
      <c r="R61" s="17"/>
      <c r="S61" s="19"/>
      <c r="T61" s="16">
        <v>10</v>
      </c>
      <c r="U61" s="17"/>
      <c r="V61" s="17"/>
      <c r="W61" s="19"/>
      <c r="X61" s="20"/>
      <c r="Y61" s="17"/>
      <c r="Z61" s="17"/>
      <c r="AA61" s="19"/>
      <c r="AB61" s="20"/>
      <c r="AC61" s="17"/>
      <c r="AD61" s="17"/>
      <c r="AE61" s="19"/>
      <c r="AF61" s="16"/>
      <c r="AG61" s="17"/>
      <c r="AH61" s="17"/>
      <c r="AI61" s="19"/>
      <c r="AJ61" s="122"/>
      <c r="AK61" s="123"/>
      <c r="AL61" s="123"/>
      <c r="AM61" s="124"/>
      <c r="AN61" s="284"/>
      <c r="AO61"/>
      <c r="AP61" s="81">
        <v>5</v>
      </c>
      <c r="AT61" s="62"/>
      <c r="AU61" s="62"/>
    </row>
    <row r="62" spans="1:52" s="54" customFormat="1" ht="18" customHeight="1" x14ac:dyDescent="0.25">
      <c r="A62" s="9" t="s">
        <v>27</v>
      </c>
      <c r="B62" s="512" t="s">
        <v>262</v>
      </c>
      <c r="C62" s="513"/>
      <c r="D62" s="115"/>
      <c r="E62" s="118">
        <v>1</v>
      </c>
      <c r="F62" s="66">
        <v>2</v>
      </c>
      <c r="G62" s="15">
        <f t="shared" si="2"/>
        <v>10</v>
      </c>
      <c r="H62" s="118"/>
      <c r="I62" s="118"/>
      <c r="J62" s="118"/>
      <c r="K62" s="116">
        <f>O62+S62+W62+AA62+AE62+AI62+AM62</f>
        <v>10</v>
      </c>
      <c r="L62" s="147"/>
      <c r="M62" s="118"/>
      <c r="N62" s="118"/>
      <c r="O62" s="116"/>
      <c r="P62" s="147"/>
      <c r="Q62" s="118"/>
      <c r="R62" s="118"/>
      <c r="S62" s="66"/>
      <c r="T62" s="147"/>
      <c r="U62" s="118"/>
      <c r="V62" s="118"/>
      <c r="W62" s="66">
        <v>10</v>
      </c>
      <c r="X62" s="117"/>
      <c r="Y62" s="118"/>
      <c r="Z62" s="118"/>
      <c r="AA62" s="66"/>
      <c r="AB62" s="117"/>
      <c r="AC62" s="118"/>
      <c r="AD62" s="118"/>
      <c r="AE62" s="66"/>
      <c r="AF62" s="117"/>
      <c r="AG62" s="118"/>
      <c r="AH62" s="118"/>
      <c r="AI62" s="66"/>
      <c r="AJ62" s="148"/>
      <c r="AK62" s="149"/>
      <c r="AL62" s="149"/>
      <c r="AM62" s="125"/>
      <c r="AN62" s="284"/>
      <c r="AO62"/>
      <c r="AP62" s="81">
        <v>10</v>
      </c>
      <c r="AT62" s="62"/>
      <c r="AU62" s="62"/>
    </row>
    <row r="63" spans="1:52" s="54" customFormat="1" ht="18" customHeight="1" thickBot="1" x14ac:dyDescent="0.3">
      <c r="A63" s="9" t="s">
        <v>28</v>
      </c>
      <c r="B63" s="460" t="s">
        <v>219</v>
      </c>
      <c r="C63" s="461"/>
      <c r="D63" s="115"/>
      <c r="E63" s="116">
        <v>1</v>
      </c>
      <c r="F63" s="66">
        <v>2</v>
      </c>
      <c r="G63" s="15">
        <f t="shared" si="2"/>
        <v>15</v>
      </c>
      <c r="H63" s="118"/>
      <c r="I63" s="116">
        <f t="shared" ref="I63" si="3">M63+Q63+U63+Y63+AC63+AG63+AK63</f>
        <v>15</v>
      </c>
      <c r="J63" s="116"/>
      <c r="K63" s="116"/>
      <c r="L63" s="147"/>
      <c r="M63" s="118"/>
      <c r="N63" s="118"/>
      <c r="O63" s="116"/>
      <c r="P63" s="147"/>
      <c r="Q63" s="118"/>
      <c r="R63" s="118"/>
      <c r="S63" s="66"/>
      <c r="T63" s="147"/>
      <c r="U63" s="118"/>
      <c r="V63" s="118"/>
      <c r="W63" s="66"/>
      <c r="X63" s="117"/>
      <c r="Y63" s="118"/>
      <c r="Z63" s="118"/>
      <c r="AA63" s="66"/>
      <c r="AB63" s="117"/>
      <c r="AC63" s="118">
        <v>15</v>
      </c>
      <c r="AD63" s="118"/>
      <c r="AE63" s="66"/>
      <c r="AF63" s="117"/>
      <c r="AG63" s="118"/>
      <c r="AH63" s="118"/>
      <c r="AI63" s="66"/>
      <c r="AJ63" s="148"/>
      <c r="AK63" s="149"/>
      <c r="AL63" s="149"/>
      <c r="AM63" s="125"/>
      <c r="AN63" s="284"/>
      <c r="AO63"/>
      <c r="AP63" s="81">
        <v>10</v>
      </c>
      <c r="AT63" s="62"/>
      <c r="AU63" s="62"/>
    </row>
    <row r="64" spans="1:52" s="54" customFormat="1" ht="13.8" thickTop="1" x14ac:dyDescent="0.25">
      <c r="A64" s="68"/>
      <c r="B64" s="372" t="s">
        <v>17</v>
      </c>
      <c r="C64" s="373"/>
      <c r="D64" s="376">
        <f>SUM(D56:D63)</f>
        <v>0</v>
      </c>
      <c r="E64" s="378">
        <f>SUM(E56:E63)</f>
        <v>10</v>
      </c>
      <c r="F64" s="388">
        <f>SUM(F56:F63)</f>
        <v>17</v>
      </c>
      <c r="G64" s="365">
        <f t="shared" ref="G64:AM64" si="4">SUM(G56:G63)</f>
        <v>155</v>
      </c>
      <c r="H64" s="378">
        <f t="shared" si="4"/>
        <v>30</v>
      </c>
      <c r="I64" s="378">
        <f t="shared" si="4"/>
        <v>15</v>
      </c>
      <c r="J64" s="378">
        <f t="shared" si="4"/>
        <v>90</v>
      </c>
      <c r="K64" s="388">
        <f t="shared" si="4"/>
        <v>20</v>
      </c>
      <c r="L64" s="69">
        <f t="shared" si="4"/>
        <v>10</v>
      </c>
      <c r="M64" s="69">
        <f t="shared" si="4"/>
        <v>0</v>
      </c>
      <c r="N64" s="69">
        <f t="shared" si="4"/>
        <v>20</v>
      </c>
      <c r="O64" s="69">
        <f t="shared" si="4"/>
        <v>0</v>
      </c>
      <c r="P64" s="69">
        <f t="shared" si="4"/>
        <v>10</v>
      </c>
      <c r="Q64" s="69">
        <f t="shared" si="4"/>
        <v>0</v>
      </c>
      <c r="R64" s="69">
        <f t="shared" si="4"/>
        <v>43</v>
      </c>
      <c r="S64" s="69">
        <f t="shared" si="4"/>
        <v>10</v>
      </c>
      <c r="T64" s="69">
        <f t="shared" si="4"/>
        <v>10</v>
      </c>
      <c r="U64" s="69">
        <f t="shared" si="4"/>
        <v>0</v>
      </c>
      <c r="V64" s="69">
        <f t="shared" si="4"/>
        <v>27</v>
      </c>
      <c r="W64" s="69">
        <f t="shared" si="4"/>
        <v>10</v>
      </c>
      <c r="X64" s="69">
        <f t="shared" si="4"/>
        <v>0</v>
      </c>
      <c r="Y64" s="69">
        <f t="shared" si="4"/>
        <v>0</v>
      </c>
      <c r="Z64" s="69">
        <f t="shared" si="4"/>
        <v>0</v>
      </c>
      <c r="AA64" s="69">
        <f t="shared" si="4"/>
        <v>0</v>
      </c>
      <c r="AB64" s="69">
        <f t="shared" si="4"/>
        <v>0</v>
      </c>
      <c r="AC64" s="69">
        <f t="shared" si="4"/>
        <v>15</v>
      </c>
      <c r="AD64" s="69">
        <f t="shared" si="4"/>
        <v>0</v>
      </c>
      <c r="AE64" s="69">
        <f t="shared" si="4"/>
        <v>0</v>
      </c>
      <c r="AF64" s="69">
        <f t="shared" si="4"/>
        <v>0</v>
      </c>
      <c r="AG64" s="69">
        <f t="shared" si="4"/>
        <v>0</v>
      </c>
      <c r="AH64" s="69">
        <f t="shared" si="4"/>
        <v>0</v>
      </c>
      <c r="AI64" s="69">
        <f t="shared" si="4"/>
        <v>0</v>
      </c>
      <c r="AJ64" s="139">
        <f t="shared" si="4"/>
        <v>0</v>
      </c>
      <c r="AK64" s="139">
        <f t="shared" si="4"/>
        <v>0</v>
      </c>
      <c r="AL64" s="139">
        <f t="shared" si="4"/>
        <v>0</v>
      </c>
      <c r="AM64" s="139">
        <f t="shared" si="4"/>
        <v>0</v>
      </c>
      <c r="AN64" s="284"/>
      <c r="AO64"/>
    </row>
    <row r="65" spans="1:41" s="54" customFormat="1" ht="15.6" thickBot="1" x14ac:dyDescent="0.3">
      <c r="A65" s="72"/>
      <c r="B65" s="374"/>
      <c r="C65" s="375"/>
      <c r="D65" s="377"/>
      <c r="E65" s="379"/>
      <c r="F65" s="389"/>
      <c r="G65" s="366"/>
      <c r="H65" s="379"/>
      <c r="I65" s="379"/>
      <c r="J65" s="379"/>
      <c r="K65" s="389"/>
      <c r="L65" s="358">
        <f>SUM(L64:O64)</f>
        <v>30</v>
      </c>
      <c r="M65" s="359"/>
      <c r="N65" s="359"/>
      <c r="O65" s="360"/>
      <c r="P65" s="358">
        <f>SUM(P64:S64)</f>
        <v>63</v>
      </c>
      <c r="Q65" s="359"/>
      <c r="R65" s="359"/>
      <c r="S65" s="360"/>
      <c r="T65" s="358">
        <f>SUM(T64:W64)</f>
        <v>47</v>
      </c>
      <c r="U65" s="359"/>
      <c r="V65" s="359"/>
      <c r="W65" s="360"/>
      <c r="X65" s="358">
        <f>SUM(X64:AA64)</f>
        <v>0</v>
      </c>
      <c r="Y65" s="359"/>
      <c r="Z65" s="359"/>
      <c r="AA65" s="360"/>
      <c r="AB65" s="358">
        <f>SUM(AB64:AE64)</f>
        <v>15</v>
      </c>
      <c r="AC65" s="359"/>
      <c r="AD65" s="359"/>
      <c r="AE65" s="360"/>
      <c r="AF65" s="358">
        <f>SUM(AF64:AI64)</f>
        <v>0</v>
      </c>
      <c r="AG65" s="359"/>
      <c r="AH65" s="359"/>
      <c r="AI65" s="360"/>
      <c r="AJ65" s="367">
        <f>SUM(AJ64:AM64)</f>
        <v>0</v>
      </c>
      <c r="AK65" s="368"/>
      <c r="AL65" s="368"/>
      <c r="AM65" s="369"/>
      <c r="AN65" s="286">
        <f>SUM(L65:AM65)</f>
        <v>155</v>
      </c>
      <c r="AO65" s="210" t="b">
        <f>SUM(L65:AI65)=G64</f>
        <v>1</v>
      </c>
    </row>
    <row r="66" spans="1:41" s="54" customFormat="1" ht="12.75" customHeight="1" x14ac:dyDescent="0.25">
      <c r="A66" s="345" t="s">
        <v>65</v>
      </c>
      <c r="B66" s="346"/>
      <c r="C66" s="347"/>
      <c r="D66" s="348" t="s">
        <v>6</v>
      </c>
      <c r="E66" s="351" t="s">
        <v>7</v>
      </c>
      <c r="F66" s="299" t="s">
        <v>38</v>
      </c>
      <c r="G66" s="412" t="s">
        <v>4</v>
      </c>
      <c r="H66" s="384" t="s">
        <v>8</v>
      </c>
      <c r="I66" s="384" t="s">
        <v>9</v>
      </c>
      <c r="J66" s="384" t="s">
        <v>62</v>
      </c>
      <c r="K66" s="386" t="s">
        <v>34</v>
      </c>
      <c r="L66" s="312" t="s">
        <v>55</v>
      </c>
      <c r="M66" s="313"/>
      <c r="N66" s="313"/>
      <c r="O66" s="314"/>
      <c r="P66" s="312" t="s">
        <v>56</v>
      </c>
      <c r="Q66" s="313"/>
      <c r="R66" s="313"/>
      <c r="S66" s="314"/>
      <c r="T66" s="312" t="s">
        <v>57</v>
      </c>
      <c r="U66" s="313"/>
      <c r="V66" s="313"/>
      <c r="W66" s="314"/>
      <c r="X66" s="312" t="s">
        <v>58</v>
      </c>
      <c r="Y66" s="313"/>
      <c r="Z66" s="313"/>
      <c r="AA66" s="314"/>
      <c r="AB66" s="312" t="s">
        <v>59</v>
      </c>
      <c r="AC66" s="313"/>
      <c r="AD66" s="313"/>
      <c r="AE66" s="314"/>
      <c r="AF66" s="312" t="s">
        <v>60</v>
      </c>
      <c r="AG66" s="313"/>
      <c r="AH66" s="313"/>
      <c r="AI66" s="314"/>
      <c r="AJ66" s="309" t="s">
        <v>61</v>
      </c>
      <c r="AK66" s="310"/>
      <c r="AL66" s="310"/>
      <c r="AM66" s="311"/>
      <c r="AN66" s="284"/>
    </row>
    <row r="67" spans="1:41" s="54" customFormat="1" x14ac:dyDescent="0.25">
      <c r="A67" s="345"/>
      <c r="B67" s="346"/>
      <c r="C67" s="347"/>
      <c r="D67" s="349"/>
      <c r="E67" s="351"/>
      <c r="F67" s="352"/>
      <c r="G67" s="412"/>
      <c r="H67" s="384"/>
      <c r="I67" s="384"/>
      <c r="J67" s="384"/>
      <c r="K67" s="386"/>
      <c r="L67" s="307" t="s">
        <v>8</v>
      </c>
      <c r="M67" s="303" t="s">
        <v>9</v>
      </c>
      <c r="N67" s="305" t="s">
        <v>10</v>
      </c>
      <c r="O67" s="299" t="s">
        <v>63</v>
      </c>
      <c r="P67" s="307" t="s">
        <v>8</v>
      </c>
      <c r="Q67" s="303" t="s">
        <v>9</v>
      </c>
      <c r="R67" s="305" t="s">
        <v>10</v>
      </c>
      <c r="S67" s="299" t="s">
        <v>63</v>
      </c>
      <c r="T67" s="307" t="s">
        <v>8</v>
      </c>
      <c r="U67" s="303" t="s">
        <v>9</v>
      </c>
      <c r="V67" s="305" t="s">
        <v>10</v>
      </c>
      <c r="W67" s="299" t="s">
        <v>63</v>
      </c>
      <c r="X67" s="307" t="s">
        <v>8</v>
      </c>
      <c r="Y67" s="303" t="s">
        <v>9</v>
      </c>
      <c r="Z67" s="305" t="s">
        <v>10</v>
      </c>
      <c r="AA67" s="299" t="s">
        <v>63</v>
      </c>
      <c r="AB67" s="307" t="s">
        <v>8</v>
      </c>
      <c r="AC67" s="303" t="s">
        <v>9</v>
      </c>
      <c r="AD67" s="305" t="s">
        <v>10</v>
      </c>
      <c r="AE67" s="299" t="s">
        <v>63</v>
      </c>
      <c r="AF67" s="307" t="s">
        <v>8</v>
      </c>
      <c r="AG67" s="303" t="s">
        <v>9</v>
      </c>
      <c r="AH67" s="305" t="s">
        <v>10</v>
      </c>
      <c r="AI67" s="299" t="s">
        <v>63</v>
      </c>
      <c r="AJ67" s="354" t="s">
        <v>8</v>
      </c>
      <c r="AK67" s="356" t="s">
        <v>9</v>
      </c>
      <c r="AL67" s="297" t="s">
        <v>10</v>
      </c>
      <c r="AM67" s="295" t="s">
        <v>63</v>
      </c>
      <c r="AN67" s="284"/>
      <c r="AO67"/>
    </row>
    <row r="68" spans="1:41" s="54" customFormat="1" ht="13.8" thickBot="1" x14ac:dyDescent="0.3">
      <c r="A68" s="345"/>
      <c r="B68" s="346"/>
      <c r="C68" s="347"/>
      <c r="D68" s="350"/>
      <c r="E68" s="306"/>
      <c r="F68" s="300"/>
      <c r="G68" s="308"/>
      <c r="H68" s="385"/>
      <c r="I68" s="385"/>
      <c r="J68" s="385"/>
      <c r="K68" s="387"/>
      <c r="L68" s="308"/>
      <c r="M68" s="304"/>
      <c r="N68" s="306"/>
      <c r="O68" s="300"/>
      <c r="P68" s="308"/>
      <c r="Q68" s="304"/>
      <c r="R68" s="306"/>
      <c r="S68" s="300"/>
      <c r="T68" s="308"/>
      <c r="U68" s="304"/>
      <c r="V68" s="306"/>
      <c r="W68" s="300"/>
      <c r="X68" s="308"/>
      <c r="Y68" s="304"/>
      <c r="Z68" s="306"/>
      <c r="AA68" s="300"/>
      <c r="AB68" s="308"/>
      <c r="AC68" s="304"/>
      <c r="AD68" s="306"/>
      <c r="AE68" s="300"/>
      <c r="AF68" s="308"/>
      <c r="AG68" s="304"/>
      <c r="AH68" s="306"/>
      <c r="AI68" s="300"/>
      <c r="AJ68" s="355"/>
      <c r="AK68" s="357"/>
      <c r="AL68" s="298"/>
      <c r="AM68" s="296"/>
      <c r="AN68" s="284"/>
      <c r="AO68"/>
    </row>
    <row r="69" spans="1:41" s="54" customFormat="1" ht="12.75" customHeight="1" x14ac:dyDescent="0.25">
      <c r="A69" s="345"/>
      <c r="B69" s="346"/>
      <c r="C69" s="347"/>
      <c r="D69" s="462">
        <f t="shared" ref="D69:AM69" si="5">SUM(D64)</f>
        <v>0</v>
      </c>
      <c r="E69" s="464">
        <f>SUM(E64)</f>
        <v>10</v>
      </c>
      <c r="F69" s="466">
        <f>SUM(F64)</f>
        <v>17</v>
      </c>
      <c r="G69" s="468">
        <f t="shared" si="5"/>
        <v>155</v>
      </c>
      <c r="H69" s="464">
        <f t="shared" si="5"/>
        <v>30</v>
      </c>
      <c r="I69" s="464">
        <f t="shared" si="5"/>
        <v>15</v>
      </c>
      <c r="J69" s="464">
        <f t="shared" si="5"/>
        <v>90</v>
      </c>
      <c r="K69" s="464">
        <f t="shared" si="5"/>
        <v>20</v>
      </c>
      <c r="L69" s="73">
        <f t="shared" si="5"/>
        <v>10</v>
      </c>
      <c r="M69" s="73">
        <f t="shared" si="5"/>
        <v>0</v>
      </c>
      <c r="N69" s="73">
        <f t="shared" si="5"/>
        <v>20</v>
      </c>
      <c r="O69" s="73">
        <f t="shared" si="5"/>
        <v>0</v>
      </c>
      <c r="P69" s="73">
        <f t="shared" si="5"/>
        <v>10</v>
      </c>
      <c r="Q69" s="73">
        <f t="shared" si="5"/>
        <v>0</v>
      </c>
      <c r="R69" s="73">
        <f t="shared" si="5"/>
        <v>43</v>
      </c>
      <c r="S69" s="73">
        <f t="shared" si="5"/>
        <v>10</v>
      </c>
      <c r="T69" s="73">
        <f t="shared" si="5"/>
        <v>10</v>
      </c>
      <c r="U69" s="73">
        <f t="shared" si="5"/>
        <v>0</v>
      </c>
      <c r="V69" s="73">
        <f t="shared" si="5"/>
        <v>27</v>
      </c>
      <c r="W69" s="73">
        <f t="shared" si="5"/>
        <v>10</v>
      </c>
      <c r="X69" s="73">
        <f t="shared" si="5"/>
        <v>0</v>
      </c>
      <c r="Y69" s="73">
        <f t="shared" si="5"/>
        <v>0</v>
      </c>
      <c r="Z69" s="73">
        <f t="shared" si="5"/>
        <v>0</v>
      </c>
      <c r="AA69" s="73">
        <f t="shared" si="5"/>
        <v>0</v>
      </c>
      <c r="AB69" s="73">
        <f t="shared" si="5"/>
        <v>0</v>
      </c>
      <c r="AC69" s="73">
        <f t="shared" si="5"/>
        <v>15</v>
      </c>
      <c r="AD69" s="73">
        <f t="shared" si="5"/>
        <v>0</v>
      </c>
      <c r="AE69" s="73">
        <f t="shared" si="5"/>
        <v>0</v>
      </c>
      <c r="AF69" s="73">
        <f t="shared" si="5"/>
        <v>0</v>
      </c>
      <c r="AG69" s="73">
        <f t="shared" si="5"/>
        <v>0</v>
      </c>
      <c r="AH69" s="73">
        <f t="shared" si="5"/>
        <v>0</v>
      </c>
      <c r="AI69" s="73">
        <f t="shared" si="5"/>
        <v>0</v>
      </c>
      <c r="AJ69" s="132">
        <f t="shared" si="5"/>
        <v>0</v>
      </c>
      <c r="AK69" s="133">
        <f t="shared" si="5"/>
        <v>0</v>
      </c>
      <c r="AL69" s="133">
        <f t="shared" si="5"/>
        <v>0</v>
      </c>
      <c r="AM69" s="134">
        <f t="shared" si="5"/>
        <v>0</v>
      </c>
      <c r="AN69" s="284"/>
      <c r="AO69"/>
    </row>
    <row r="70" spans="1:41" s="54" customFormat="1" ht="13.5" customHeight="1" thickBot="1" x14ac:dyDescent="0.3">
      <c r="A70" s="345"/>
      <c r="B70" s="346"/>
      <c r="C70" s="347"/>
      <c r="D70" s="463"/>
      <c r="E70" s="465"/>
      <c r="F70" s="467"/>
      <c r="G70" s="469"/>
      <c r="H70" s="465"/>
      <c r="I70" s="465"/>
      <c r="J70" s="465"/>
      <c r="K70" s="465"/>
      <c r="L70" s="301">
        <f>SUM(L69:O69)</f>
        <v>30</v>
      </c>
      <c r="M70" s="302"/>
      <c r="N70" s="302"/>
      <c r="O70" s="475"/>
      <c r="P70" s="301">
        <f>SUM(P69:S69)</f>
        <v>63</v>
      </c>
      <c r="Q70" s="302"/>
      <c r="R70" s="302"/>
      <c r="S70" s="475"/>
      <c r="T70" s="301">
        <f>SUM(T69:W69)</f>
        <v>47</v>
      </c>
      <c r="U70" s="302"/>
      <c r="V70" s="302"/>
      <c r="W70" s="475"/>
      <c r="X70" s="301">
        <f>SUM(X69:AA69)</f>
        <v>0</v>
      </c>
      <c r="Y70" s="302"/>
      <c r="Z70" s="302"/>
      <c r="AA70" s="475"/>
      <c r="AB70" s="301">
        <f>SUM(AB69:AE69)</f>
        <v>15</v>
      </c>
      <c r="AC70" s="302"/>
      <c r="AD70" s="302"/>
      <c r="AE70" s="475"/>
      <c r="AF70" s="301">
        <f>SUM(AF69:AI69)</f>
        <v>0</v>
      </c>
      <c r="AG70" s="302"/>
      <c r="AH70" s="302"/>
      <c r="AI70" s="475"/>
      <c r="AJ70" s="292">
        <f>SUM(AJ69:AM69)</f>
        <v>0</v>
      </c>
      <c r="AK70" s="293"/>
      <c r="AL70" s="293"/>
      <c r="AM70" s="294"/>
      <c r="AN70" s="286">
        <f>SUM(L70:AM70)</f>
        <v>155</v>
      </c>
      <c r="AO70" s="210" t="b">
        <f>SUM(L71:AI71)=G70</f>
        <v>1</v>
      </c>
    </row>
    <row r="71" spans="1:41" s="54" customFormat="1" ht="15" x14ac:dyDescent="0.25">
      <c r="A71" s="345"/>
      <c r="B71" s="346"/>
      <c r="C71" s="347"/>
      <c r="D71" s="333" t="s">
        <v>18</v>
      </c>
      <c r="E71" s="334"/>
      <c r="F71" s="335"/>
      <c r="G71" s="342" t="s">
        <v>19</v>
      </c>
      <c r="H71" s="343"/>
      <c r="I71" s="343"/>
      <c r="J71" s="343"/>
      <c r="K71" s="344"/>
      <c r="L71" s="393">
        <v>0</v>
      </c>
      <c r="M71" s="394"/>
      <c r="N71" s="394"/>
      <c r="O71" s="395"/>
      <c r="P71" s="393">
        <v>0</v>
      </c>
      <c r="Q71" s="394"/>
      <c r="R71" s="394"/>
      <c r="S71" s="395"/>
      <c r="T71" s="393">
        <v>0</v>
      </c>
      <c r="U71" s="394"/>
      <c r="V71" s="394"/>
      <c r="W71" s="395"/>
      <c r="X71" s="393">
        <v>0</v>
      </c>
      <c r="Y71" s="394"/>
      <c r="Z71" s="394"/>
      <c r="AA71" s="395"/>
      <c r="AB71" s="393">
        <v>0</v>
      </c>
      <c r="AC71" s="394"/>
      <c r="AD71" s="394"/>
      <c r="AE71" s="395"/>
      <c r="AF71" s="393">
        <v>0</v>
      </c>
      <c r="AG71" s="394"/>
      <c r="AH71" s="394"/>
      <c r="AI71" s="395"/>
      <c r="AJ71" s="330"/>
      <c r="AK71" s="331"/>
      <c r="AL71" s="331"/>
      <c r="AM71" s="332"/>
      <c r="AN71" s="286">
        <f>SUM(L71:AI71)</f>
        <v>0</v>
      </c>
      <c r="AO71" s="210" t="b">
        <f>AN71=D69</f>
        <v>1</v>
      </c>
    </row>
    <row r="72" spans="1:41" s="54" customFormat="1" ht="15" x14ac:dyDescent="0.25">
      <c r="A72" s="345"/>
      <c r="B72" s="346"/>
      <c r="C72" s="347"/>
      <c r="D72" s="336"/>
      <c r="E72" s="337"/>
      <c r="F72" s="338"/>
      <c r="G72" s="323" t="s">
        <v>20</v>
      </c>
      <c r="H72" s="324"/>
      <c r="I72" s="324"/>
      <c r="J72" s="324"/>
      <c r="K72" s="325"/>
      <c r="L72" s="489">
        <v>2</v>
      </c>
      <c r="M72" s="490"/>
      <c r="N72" s="490"/>
      <c r="O72" s="491"/>
      <c r="P72" s="489">
        <v>4</v>
      </c>
      <c r="Q72" s="490"/>
      <c r="R72" s="490"/>
      <c r="S72" s="491"/>
      <c r="T72" s="489">
        <v>3</v>
      </c>
      <c r="U72" s="490"/>
      <c r="V72" s="490"/>
      <c r="W72" s="491"/>
      <c r="X72" s="489">
        <v>0</v>
      </c>
      <c r="Y72" s="490"/>
      <c r="Z72" s="490"/>
      <c r="AA72" s="491"/>
      <c r="AB72" s="489">
        <v>1</v>
      </c>
      <c r="AC72" s="490"/>
      <c r="AD72" s="490"/>
      <c r="AE72" s="491"/>
      <c r="AF72" s="489">
        <v>0</v>
      </c>
      <c r="AG72" s="490"/>
      <c r="AH72" s="490"/>
      <c r="AI72" s="491"/>
      <c r="AJ72" s="495"/>
      <c r="AK72" s="496"/>
      <c r="AL72" s="496"/>
      <c r="AM72" s="497"/>
      <c r="AN72" s="286">
        <f>SUM(L72:AI72)</f>
        <v>10</v>
      </c>
      <c r="AO72" s="210" t="b">
        <f>AN72=E64</f>
        <v>1</v>
      </c>
    </row>
    <row r="73" spans="1:41" s="54" customFormat="1" ht="15.6" thickBot="1" x14ac:dyDescent="0.3">
      <c r="A73" s="345"/>
      <c r="B73" s="346"/>
      <c r="C73" s="347"/>
      <c r="D73" s="339"/>
      <c r="E73" s="340"/>
      <c r="F73" s="341"/>
      <c r="G73" s="323" t="s">
        <v>38</v>
      </c>
      <c r="H73" s="324"/>
      <c r="I73" s="324"/>
      <c r="J73" s="324"/>
      <c r="K73" s="325"/>
      <c r="L73" s="455">
        <f>1+F58</f>
        <v>4</v>
      </c>
      <c r="M73" s="455"/>
      <c r="N73" s="455"/>
      <c r="O73" s="455"/>
      <c r="P73" s="455">
        <f>2+F57+F59+F60</f>
        <v>5</v>
      </c>
      <c r="Q73" s="455"/>
      <c r="R73" s="455"/>
      <c r="S73" s="455"/>
      <c r="T73" s="455">
        <f>2+F61+F62</f>
        <v>6</v>
      </c>
      <c r="U73" s="455"/>
      <c r="V73" s="455"/>
      <c r="W73" s="455"/>
      <c r="X73" s="455">
        <v>0</v>
      </c>
      <c r="Y73" s="455"/>
      <c r="Z73" s="455"/>
      <c r="AA73" s="455"/>
      <c r="AB73" s="455">
        <f>F63</f>
        <v>2</v>
      </c>
      <c r="AC73" s="455"/>
      <c r="AD73" s="455"/>
      <c r="AE73" s="455"/>
      <c r="AF73" s="455">
        <v>0</v>
      </c>
      <c r="AG73" s="455"/>
      <c r="AH73" s="455"/>
      <c r="AI73" s="455"/>
      <c r="AJ73" s="329"/>
      <c r="AK73" s="329"/>
      <c r="AL73" s="329"/>
      <c r="AM73" s="329"/>
      <c r="AN73" s="286">
        <f>SUM(L73:AI73)</f>
        <v>17</v>
      </c>
      <c r="AO73" s="210" t="b">
        <f>AN73=F69</f>
        <v>1</v>
      </c>
    </row>
    <row r="74" spans="1:41" s="54" customFormat="1" ht="13.8" x14ac:dyDescent="0.25">
      <c r="A74" s="76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52"/>
      <c r="V74" s="77"/>
      <c r="W74" s="77"/>
      <c r="X74" s="77"/>
      <c r="Y74" s="77"/>
      <c r="Z74" s="52"/>
      <c r="AA74" s="53"/>
      <c r="AB74" s="213" t="s">
        <v>233</v>
      </c>
      <c r="AC74" s="214"/>
      <c r="AD74" s="215"/>
      <c r="AE74" s="215"/>
      <c r="AF74" s="215"/>
      <c r="AG74" s="215"/>
      <c r="AH74" s="215"/>
      <c r="AI74" s="216"/>
      <c r="AJ74" s="217"/>
      <c r="AK74" s="215"/>
      <c r="AL74" s="215"/>
      <c r="AM74" s="218"/>
      <c r="AN74" s="284"/>
    </row>
    <row r="75" spans="1:41" s="54" customFormat="1" ht="16.5" customHeight="1" x14ac:dyDescent="0.25">
      <c r="A75" s="80" t="s">
        <v>66</v>
      </c>
      <c r="B75" s="81"/>
      <c r="C75" s="81"/>
      <c r="D75" s="81"/>
      <c r="E75" s="81"/>
      <c r="F75" s="81"/>
      <c r="G75" s="81"/>
      <c r="AA75" s="55"/>
      <c r="AB75" s="219" t="s">
        <v>21</v>
      </c>
      <c r="AC75" s="220"/>
      <c r="AD75" s="221"/>
      <c r="AE75" s="221"/>
      <c r="AF75" s="221"/>
      <c r="AG75" s="221"/>
      <c r="AH75" s="221"/>
      <c r="AI75" s="221"/>
      <c r="AJ75" s="221"/>
      <c r="AK75" s="221"/>
      <c r="AL75" s="221"/>
      <c r="AM75" s="222"/>
      <c r="AN75" s="283"/>
      <c r="AO75"/>
    </row>
    <row r="76" spans="1:41" s="54" customFormat="1" ht="15" customHeight="1" x14ac:dyDescent="0.25">
      <c r="A76" s="514" t="s">
        <v>12</v>
      </c>
      <c r="B76" s="315" t="s">
        <v>280</v>
      </c>
      <c r="C76" s="315"/>
      <c r="D76" s="315"/>
      <c r="E76" s="315"/>
      <c r="F76" s="315"/>
      <c r="G76" s="315"/>
      <c r="H76" s="315"/>
      <c r="I76" s="315"/>
      <c r="J76" s="315"/>
      <c r="K76" s="315"/>
      <c r="L76" s="315"/>
      <c r="M76" s="315"/>
      <c r="N76" s="315"/>
      <c r="O76" s="315"/>
      <c r="P76" s="315"/>
      <c r="Q76" s="315"/>
      <c r="R76" s="315"/>
      <c r="S76" s="315"/>
      <c r="T76" s="315"/>
      <c r="U76" s="315"/>
      <c r="V76" s="315"/>
      <c r="W76" s="315"/>
      <c r="X76" s="315"/>
      <c r="Y76" s="315"/>
      <c r="Z76" s="315"/>
      <c r="AA76" s="316"/>
      <c r="AB76" s="223" t="s">
        <v>8</v>
      </c>
      <c r="AC76" s="224" t="s">
        <v>227</v>
      </c>
      <c r="AD76" s="221"/>
      <c r="AE76" s="221"/>
      <c r="AF76" s="221"/>
      <c r="AG76" s="221"/>
      <c r="AH76" s="221"/>
      <c r="AI76" s="221"/>
      <c r="AJ76" s="221"/>
      <c r="AK76" s="221"/>
      <c r="AL76" s="221"/>
      <c r="AM76" s="222"/>
      <c r="AN76" s="283"/>
      <c r="AO76"/>
    </row>
    <row r="77" spans="1:41" s="54" customFormat="1" ht="15" customHeight="1" x14ac:dyDescent="0.25">
      <c r="A77" s="514"/>
      <c r="B77" s="315"/>
      <c r="C77" s="315"/>
      <c r="D77" s="315"/>
      <c r="E77" s="315"/>
      <c r="F77" s="315"/>
      <c r="G77" s="315"/>
      <c r="H77" s="315"/>
      <c r="I77" s="315"/>
      <c r="J77" s="315"/>
      <c r="K77" s="315"/>
      <c r="L77" s="315"/>
      <c r="M77" s="315"/>
      <c r="N77" s="315"/>
      <c r="O77" s="315"/>
      <c r="P77" s="315"/>
      <c r="Q77" s="315"/>
      <c r="R77" s="315"/>
      <c r="S77" s="315"/>
      <c r="T77" s="315"/>
      <c r="U77" s="315"/>
      <c r="V77" s="315"/>
      <c r="W77" s="315"/>
      <c r="X77" s="315"/>
      <c r="Y77" s="315"/>
      <c r="Z77" s="315"/>
      <c r="AA77" s="316"/>
      <c r="AB77" s="223" t="s">
        <v>9</v>
      </c>
      <c r="AC77" s="224" t="s">
        <v>228</v>
      </c>
      <c r="AD77" s="221"/>
      <c r="AE77" s="221"/>
      <c r="AF77" s="225"/>
      <c r="AG77" s="221"/>
      <c r="AH77" s="221"/>
      <c r="AI77" s="221"/>
      <c r="AJ77" s="221"/>
      <c r="AK77" s="221"/>
      <c r="AL77" s="221"/>
      <c r="AM77" s="222"/>
      <c r="AN77" s="283"/>
      <c r="AO77"/>
    </row>
    <row r="78" spans="1:41" s="54" customFormat="1" ht="15" x14ac:dyDescent="0.25">
      <c r="A78" s="140" t="s">
        <v>13</v>
      </c>
      <c r="B78" s="2" t="s">
        <v>283</v>
      </c>
      <c r="C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81"/>
      <c r="R78" s="81"/>
      <c r="S78" s="81"/>
      <c r="T78" s="81"/>
      <c r="U78" s="81"/>
      <c r="V78" s="81"/>
      <c r="W78" s="81"/>
      <c r="AA78" s="55"/>
      <c r="AB78" s="223" t="s">
        <v>10</v>
      </c>
      <c r="AC78" s="224" t="s">
        <v>229</v>
      </c>
      <c r="AD78" s="221"/>
      <c r="AE78" s="221"/>
      <c r="AF78" s="221"/>
      <c r="AG78" s="221"/>
      <c r="AH78" s="221"/>
      <c r="AI78" s="221"/>
      <c r="AJ78" s="221"/>
      <c r="AK78" s="221"/>
      <c r="AL78" s="221"/>
      <c r="AM78" s="222"/>
      <c r="AN78" s="283"/>
      <c r="AO78"/>
    </row>
    <row r="79" spans="1:41" s="54" customFormat="1" ht="15" x14ac:dyDescent="0.25">
      <c r="A79" s="140" t="s">
        <v>14</v>
      </c>
      <c r="B79" s="4" t="s">
        <v>281</v>
      </c>
      <c r="C79" s="4"/>
      <c r="D79" s="4"/>
      <c r="E79" s="4"/>
      <c r="F79" s="4"/>
      <c r="G79" s="4"/>
      <c r="H79" s="27"/>
      <c r="I79" s="27"/>
      <c r="J79" s="27"/>
      <c r="K79" s="27"/>
      <c r="L79" s="27"/>
      <c r="M79" s="27"/>
      <c r="N79" s="27"/>
      <c r="O79" s="27"/>
      <c r="P79" s="27"/>
      <c r="Q79" s="88"/>
      <c r="R79" s="88"/>
      <c r="S79" s="88"/>
      <c r="T79" s="88"/>
      <c r="U79" s="88"/>
      <c r="V79" s="88"/>
      <c r="W79" s="88"/>
      <c r="AA79" s="55"/>
      <c r="AB79" s="223" t="s">
        <v>230</v>
      </c>
      <c r="AC79" s="224" t="s">
        <v>231</v>
      </c>
      <c r="AD79" s="221"/>
      <c r="AE79" s="221"/>
      <c r="AF79" s="221"/>
      <c r="AG79" s="221"/>
      <c r="AH79" s="221"/>
      <c r="AI79" s="221"/>
      <c r="AJ79" s="221"/>
      <c r="AK79" s="221"/>
      <c r="AL79" s="221"/>
      <c r="AM79" s="222"/>
      <c r="AN79" s="283"/>
      <c r="AO79"/>
    </row>
    <row r="80" spans="1:41" s="54" customFormat="1" ht="15" customHeight="1" x14ac:dyDescent="0.25">
      <c r="A80" s="515" t="s">
        <v>15</v>
      </c>
      <c r="B80" s="516" t="s">
        <v>213</v>
      </c>
      <c r="C80" s="516"/>
      <c r="D80" s="516"/>
      <c r="E80" s="516"/>
      <c r="F80" s="516"/>
      <c r="G80" s="516"/>
      <c r="H80" s="516"/>
      <c r="I80" s="516"/>
      <c r="J80" s="516"/>
      <c r="K80" s="516"/>
      <c r="L80" s="516"/>
      <c r="M80" s="516"/>
      <c r="N80" s="516"/>
      <c r="O80" s="516"/>
      <c r="P80" s="516"/>
      <c r="Q80" s="516"/>
      <c r="R80" s="516"/>
      <c r="S80" s="516"/>
      <c r="T80" s="516"/>
      <c r="U80" s="516"/>
      <c r="V80" s="516"/>
      <c r="W80" s="516"/>
      <c r="X80" s="516"/>
      <c r="Y80" s="516"/>
      <c r="Z80" s="516"/>
      <c r="AA80" s="517"/>
      <c r="AB80" s="223" t="s">
        <v>22</v>
      </c>
      <c r="AC80" s="224" t="s">
        <v>232</v>
      </c>
      <c r="AD80" s="221"/>
      <c r="AE80" s="221"/>
      <c r="AF80" s="221"/>
      <c r="AG80" s="225"/>
      <c r="AH80" s="225"/>
      <c r="AI80" s="225"/>
      <c r="AJ80" s="225"/>
      <c r="AK80" s="221"/>
      <c r="AL80" s="221"/>
      <c r="AM80" s="222"/>
      <c r="AN80" s="283"/>
      <c r="AO80"/>
    </row>
    <row r="81" spans="1:41" s="54" customFormat="1" ht="15" customHeight="1" thickBot="1" x14ac:dyDescent="0.3">
      <c r="A81" s="515"/>
      <c r="B81" s="516"/>
      <c r="C81" s="516"/>
      <c r="D81" s="516"/>
      <c r="E81" s="516"/>
      <c r="F81" s="516"/>
      <c r="G81" s="516"/>
      <c r="H81" s="516"/>
      <c r="I81" s="516"/>
      <c r="J81" s="516"/>
      <c r="K81" s="516"/>
      <c r="L81" s="516"/>
      <c r="M81" s="516"/>
      <c r="N81" s="516"/>
      <c r="O81" s="516"/>
      <c r="P81" s="516"/>
      <c r="Q81" s="516"/>
      <c r="R81" s="516"/>
      <c r="S81" s="516"/>
      <c r="T81" s="516"/>
      <c r="U81" s="516"/>
      <c r="V81" s="516"/>
      <c r="W81" s="516"/>
      <c r="X81" s="516"/>
      <c r="Y81" s="516"/>
      <c r="Z81" s="516"/>
      <c r="AA81" s="517"/>
      <c r="AB81" s="223" t="s">
        <v>234</v>
      </c>
      <c r="AC81" s="224" t="s">
        <v>235</v>
      </c>
      <c r="AD81" s="221"/>
      <c r="AE81" s="221"/>
      <c r="AF81" s="221"/>
      <c r="AG81" s="221"/>
      <c r="AH81" s="221"/>
      <c r="AI81" s="221"/>
      <c r="AJ81" s="221"/>
      <c r="AK81" s="221"/>
      <c r="AL81" s="221"/>
      <c r="AM81" s="222"/>
      <c r="AN81" s="283"/>
      <c r="AO81"/>
    </row>
    <row r="82" spans="1:41" s="54" customFormat="1" ht="15.6" thickBot="1" x14ac:dyDescent="0.3">
      <c r="A82" s="140" t="s">
        <v>16</v>
      </c>
      <c r="B82" s="276" t="s">
        <v>282</v>
      </c>
      <c r="C82" s="278"/>
      <c r="D82" s="278"/>
      <c r="E82" s="278"/>
      <c r="F82" s="278"/>
      <c r="G82" s="278"/>
      <c r="H82" s="278"/>
      <c r="I82" s="278"/>
      <c r="J82" s="278"/>
      <c r="K82" s="278"/>
      <c r="L82" s="278"/>
      <c r="M82" s="278"/>
      <c r="N82" s="278"/>
      <c r="O82" s="278"/>
      <c r="P82" s="278"/>
      <c r="Q82" s="278"/>
      <c r="R82" s="278"/>
      <c r="S82" s="278"/>
      <c r="T82" s="278"/>
      <c r="U82" s="278"/>
      <c r="V82" s="278"/>
      <c r="W82" s="278"/>
      <c r="X82" s="278"/>
      <c r="Y82" s="278"/>
      <c r="Z82" s="278"/>
      <c r="AA82" s="279"/>
      <c r="AB82" s="226"/>
      <c r="AC82" s="207" t="s">
        <v>236</v>
      </c>
      <c r="AD82" s="207"/>
      <c r="AE82" s="221"/>
      <c r="AF82" s="221"/>
      <c r="AG82" s="221"/>
      <c r="AH82" s="221"/>
      <c r="AI82" s="221"/>
      <c r="AJ82" s="221"/>
      <c r="AK82" s="221"/>
      <c r="AL82" s="221"/>
      <c r="AM82" s="222"/>
      <c r="AN82" s="283"/>
      <c r="AO82"/>
    </row>
    <row r="83" spans="1:41" s="54" customFormat="1" ht="15.6" thickBot="1" x14ac:dyDescent="0.3">
      <c r="A83" s="140" t="s">
        <v>26</v>
      </c>
      <c r="B83" s="276" t="s">
        <v>285</v>
      </c>
      <c r="C83" s="276"/>
      <c r="D83" s="276"/>
      <c r="E83" s="276"/>
      <c r="F83" s="276"/>
      <c r="G83" s="276"/>
      <c r="H83" s="276"/>
      <c r="I83" s="276"/>
      <c r="J83" s="276"/>
      <c r="K83" s="276"/>
      <c r="L83" s="276"/>
      <c r="M83" s="276"/>
      <c r="N83" s="276"/>
      <c r="O83" s="276"/>
      <c r="P83" s="276"/>
      <c r="Q83" s="276"/>
      <c r="R83" s="276"/>
      <c r="S83" s="276"/>
      <c r="T83" s="276"/>
      <c r="U83" s="276"/>
      <c r="V83" s="276"/>
      <c r="W83" s="276"/>
      <c r="X83" s="276"/>
      <c r="Y83" s="276"/>
      <c r="Z83" s="276"/>
      <c r="AA83" s="277"/>
      <c r="AB83" s="227"/>
      <c r="AC83" s="207" t="s">
        <v>237</v>
      </c>
      <c r="AD83" s="207"/>
      <c r="AE83" s="225"/>
      <c r="AF83" s="225"/>
      <c r="AG83" s="225"/>
      <c r="AH83" s="225"/>
      <c r="AI83" s="225"/>
      <c r="AJ83" s="225"/>
      <c r="AK83" s="225"/>
      <c r="AL83" s="225"/>
      <c r="AM83" s="222"/>
      <c r="AN83" s="283"/>
      <c r="AO83"/>
    </row>
    <row r="84" spans="1:41" s="54" customFormat="1" ht="15" x14ac:dyDescent="0.25">
      <c r="A84" s="140" t="s">
        <v>27</v>
      </c>
      <c r="B84" s="276" t="s">
        <v>284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81"/>
      <c r="R84" s="81"/>
      <c r="S84" s="81"/>
      <c r="T84" s="81"/>
      <c r="U84" s="81"/>
      <c r="V84" s="81"/>
      <c r="W84" s="81"/>
      <c r="AA84" s="55"/>
      <c r="AB84"/>
      <c r="AC84" s="228"/>
      <c r="AD84"/>
      <c r="AE84"/>
      <c r="AF84" s="81"/>
      <c r="AG84"/>
      <c r="AH84"/>
      <c r="AI84"/>
      <c r="AJ84"/>
      <c r="AM84" s="55"/>
      <c r="AN84" s="283"/>
      <c r="AO84"/>
    </row>
    <row r="85" spans="1:41" s="54" customFormat="1" ht="14.4" thickBot="1" x14ac:dyDescent="0.3">
      <c r="A85" s="90"/>
      <c r="B85" s="91"/>
      <c r="C85" s="91"/>
      <c r="D85" s="91"/>
      <c r="E85" s="92"/>
      <c r="F85" s="92"/>
      <c r="G85" s="92"/>
      <c r="H85" s="92"/>
      <c r="I85" s="92"/>
      <c r="J85" s="92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3"/>
      <c r="V85" s="93"/>
      <c r="W85" s="93"/>
      <c r="X85" s="93"/>
      <c r="Y85" s="93"/>
      <c r="Z85" s="93"/>
      <c r="AA85" s="94"/>
      <c r="AB85" s="317" t="s">
        <v>24</v>
      </c>
      <c r="AC85" s="492"/>
      <c r="AD85" s="318"/>
      <c r="AE85" s="318"/>
      <c r="AF85" s="318"/>
      <c r="AG85" s="318"/>
      <c r="AH85" s="318"/>
      <c r="AI85" s="318"/>
      <c r="AJ85" s="318"/>
      <c r="AK85" s="318"/>
      <c r="AL85" s="318"/>
      <c r="AM85" s="319"/>
      <c r="AN85" s="283"/>
      <c r="AO85"/>
    </row>
    <row r="86" spans="1:41" s="54" customFormat="1" ht="24.9" customHeight="1" x14ac:dyDescent="0.25">
      <c r="A86" s="437"/>
      <c r="B86" s="438"/>
      <c r="C86" s="439"/>
      <c r="D86" s="440" t="s">
        <v>217</v>
      </c>
      <c r="E86" s="441"/>
      <c r="F86" s="441"/>
      <c r="G86" s="441"/>
      <c r="H86" s="441"/>
      <c r="I86" s="441"/>
      <c r="J86" s="441"/>
      <c r="K86" s="441"/>
      <c r="L86" s="441"/>
      <c r="M86" s="441"/>
      <c r="N86" s="441"/>
      <c r="O86" s="441"/>
      <c r="P86" s="441"/>
      <c r="Q86" s="441"/>
      <c r="R86" s="441"/>
      <c r="S86" s="441"/>
      <c r="T86" s="441"/>
      <c r="U86" s="441"/>
      <c r="V86" s="441"/>
      <c r="W86" s="441"/>
      <c r="X86" s="441"/>
      <c r="Y86" s="441"/>
      <c r="Z86" s="441"/>
      <c r="AA86" s="493"/>
      <c r="AB86" s="448" t="s">
        <v>85</v>
      </c>
      <c r="AC86" s="334"/>
      <c r="AD86" s="334"/>
      <c r="AE86" s="334"/>
      <c r="AF86" s="334"/>
      <c r="AG86" s="334"/>
      <c r="AH86" s="334"/>
      <c r="AI86" s="334"/>
      <c r="AJ86" s="334"/>
      <c r="AK86" s="334"/>
      <c r="AL86" s="334"/>
      <c r="AM86" s="449"/>
      <c r="AN86" s="283"/>
      <c r="AO86"/>
    </row>
    <row r="87" spans="1:41" s="54" customFormat="1" ht="24.9" customHeight="1" x14ac:dyDescent="0.25">
      <c r="A87" s="434" t="s">
        <v>91</v>
      </c>
      <c r="B87" s="418"/>
      <c r="C87" s="419"/>
      <c r="D87" s="444"/>
      <c r="E87" s="445"/>
      <c r="F87" s="445"/>
      <c r="G87" s="445"/>
      <c r="H87" s="445"/>
      <c r="I87" s="445"/>
      <c r="J87" s="445"/>
      <c r="K87" s="445"/>
      <c r="L87" s="445"/>
      <c r="M87" s="445"/>
      <c r="N87" s="445"/>
      <c r="O87" s="445"/>
      <c r="P87" s="445"/>
      <c r="Q87" s="445"/>
      <c r="R87" s="445"/>
      <c r="S87" s="445"/>
      <c r="T87" s="445"/>
      <c r="U87" s="445"/>
      <c r="V87" s="445"/>
      <c r="W87" s="445"/>
      <c r="X87" s="445"/>
      <c r="Y87" s="445"/>
      <c r="Z87" s="445"/>
      <c r="AA87" s="494"/>
      <c r="AB87" s="434"/>
      <c r="AC87" s="337"/>
      <c r="AD87" s="337"/>
      <c r="AE87" s="337"/>
      <c r="AF87" s="337"/>
      <c r="AG87" s="337"/>
      <c r="AH87" s="337"/>
      <c r="AI87" s="337"/>
      <c r="AJ87" s="337"/>
      <c r="AK87" s="337"/>
      <c r="AL87" s="337"/>
      <c r="AM87" s="436"/>
      <c r="AN87" s="283"/>
      <c r="AO87"/>
    </row>
    <row r="88" spans="1:41" s="54" customFormat="1" ht="15.9" customHeight="1" x14ac:dyDescent="0.25">
      <c r="A88" s="434"/>
      <c r="B88" s="337"/>
      <c r="C88" s="435"/>
      <c r="D88" s="2" t="s">
        <v>53</v>
      </c>
      <c r="E88" s="50"/>
      <c r="F88" s="50"/>
      <c r="G88" s="50"/>
      <c r="H88" s="50"/>
      <c r="I88" s="57" t="str">
        <f>(D9)</f>
        <v>PROFIL PRAKTYCZNY</v>
      </c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AB88" s="434"/>
      <c r="AC88" s="337"/>
      <c r="AD88" s="337"/>
      <c r="AE88" s="337"/>
      <c r="AF88" s="337"/>
      <c r="AG88" s="337"/>
      <c r="AH88" s="337"/>
      <c r="AI88" s="337"/>
      <c r="AJ88" s="337"/>
      <c r="AK88" s="337"/>
      <c r="AL88" s="337"/>
      <c r="AM88" s="436"/>
      <c r="AN88" s="283"/>
      <c r="AO88"/>
    </row>
    <row r="89" spans="1:41" s="54" customFormat="1" ht="15.9" customHeight="1" x14ac:dyDescent="0.25">
      <c r="A89" s="434"/>
      <c r="B89" s="418"/>
      <c r="C89" s="419"/>
      <c r="D89" s="2" t="s">
        <v>41</v>
      </c>
      <c r="E89" s="56"/>
      <c r="F89" s="56"/>
      <c r="G89" s="56"/>
      <c r="H89" s="56"/>
      <c r="I89" s="57" t="str">
        <f>(D10)</f>
        <v>STUDIA PIERWSZEGO STOPNIA (3-letnie, licencjackie)</v>
      </c>
      <c r="J89" s="4"/>
      <c r="K89" s="56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2"/>
      <c r="W89" s="2"/>
      <c r="X89" s="4"/>
      <c r="Y89" s="2"/>
      <c r="Z89" s="2"/>
      <c r="AA89" s="2"/>
      <c r="AB89" s="413"/>
      <c r="AC89" s="414"/>
      <c r="AD89" s="414"/>
      <c r="AE89" s="414"/>
      <c r="AF89" s="414"/>
      <c r="AG89" s="414"/>
      <c r="AH89" s="414"/>
      <c r="AI89" s="414"/>
      <c r="AJ89" s="414"/>
      <c r="AK89" s="414"/>
      <c r="AL89" s="414"/>
      <c r="AM89" s="416"/>
      <c r="AN89" s="283"/>
      <c r="AO89"/>
    </row>
    <row r="90" spans="1:41" s="54" customFormat="1" ht="15.9" customHeight="1" x14ac:dyDescent="0.25">
      <c r="A90" s="417"/>
      <c r="B90" s="418"/>
      <c r="C90" s="419"/>
      <c r="D90" s="2" t="s">
        <v>40</v>
      </c>
      <c r="E90" s="56"/>
      <c r="F90" s="56"/>
      <c r="G90" s="2"/>
      <c r="H90" s="2"/>
      <c r="I90" s="57" t="str">
        <f>(D11)</f>
        <v>STUDIA NIESTACJONARNE</v>
      </c>
      <c r="J90" s="4"/>
      <c r="K90" s="57"/>
      <c r="L90" s="57"/>
      <c r="M90" s="58"/>
      <c r="N90" s="56"/>
      <c r="O90" s="57"/>
      <c r="P90" s="57"/>
      <c r="Q90" s="57"/>
      <c r="R90" s="57"/>
      <c r="S90" s="57"/>
      <c r="T90" s="57"/>
      <c r="U90" s="57"/>
      <c r="V90" s="2"/>
      <c r="W90" s="2"/>
      <c r="X90" s="4"/>
      <c r="Y90" s="49"/>
      <c r="Z90" s="49"/>
      <c r="AA90" s="49"/>
      <c r="AB90" s="413" t="s">
        <v>86</v>
      </c>
      <c r="AC90" s="414"/>
      <c r="AD90" s="414"/>
      <c r="AE90" s="414"/>
      <c r="AF90" s="414"/>
      <c r="AG90" s="414"/>
      <c r="AH90" s="414"/>
      <c r="AI90" s="414"/>
      <c r="AJ90" s="414"/>
      <c r="AK90" s="414"/>
      <c r="AL90" s="414"/>
      <c r="AM90" s="416"/>
      <c r="AN90" s="283"/>
      <c r="AO90"/>
    </row>
    <row r="91" spans="1:41" s="54" customFormat="1" ht="15.9" customHeight="1" x14ac:dyDescent="0.25">
      <c r="A91" s="413"/>
      <c r="B91" s="414"/>
      <c r="C91" s="415"/>
      <c r="D91" s="2" t="s">
        <v>0</v>
      </c>
      <c r="E91" s="2"/>
      <c r="F91" s="2"/>
      <c r="G91" s="2"/>
      <c r="H91" s="2"/>
      <c r="I91" s="57" t="str">
        <f>(D8)</f>
        <v>FINANSE I RACHUNKOWOŚĆ</v>
      </c>
      <c r="J91" s="4"/>
      <c r="K91" s="57"/>
      <c r="L91" s="57"/>
      <c r="M91" s="57"/>
      <c r="N91" s="56"/>
      <c r="O91" s="57"/>
      <c r="P91" s="57"/>
      <c r="Q91" s="57"/>
      <c r="R91" s="57"/>
      <c r="S91" s="57"/>
      <c r="T91" s="57"/>
      <c r="U91" s="57"/>
      <c r="V91" s="2"/>
      <c r="W91" s="2"/>
      <c r="X91" s="4"/>
      <c r="Y91" s="49"/>
      <c r="Z91" s="49"/>
      <c r="AA91" s="49"/>
      <c r="AB91" s="413" t="s">
        <v>52</v>
      </c>
      <c r="AC91" s="414"/>
      <c r="AD91" s="414"/>
      <c r="AE91" s="414"/>
      <c r="AF91" s="414"/>
      <c r="AG91" s="414"/>
      <c r="AH91" s="414"/>
      <c r="AI91" s="414"/>
      <c r="AJ91" s="414"/>
      <c r="AK91" s="414"/>
      <c r="AL91" s="414"/>
      <c r="AM91" s="416"/>
      <c r="AN91" s="283"/>
      <c r="AO91"/>
    </row>
    <row r="92" spans="1:41" s="54" customFormat="1" ht="15.9" customHeight="1" x14ac:dyDescent="0.25">
      <c r="A92" s="417"/>
      <c r="B92" s="418"/>
      <c r="C92" s="419"/>
      <c r="D92" s="5" t="s">
        <v>1</v>
      </c>
      <c r="E92" s="2"/>
      <c r="F92" s="2"/>
      <c r="G92" s="2"/>
      <c r="H92" s="2"/>
      <c r="I92" s="57" t="s">
        <v>137</v>
      </c>
      <c r="J92" s="4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2"/>
      <c r="W92" s="2"/>
      <c r="X92" s="4"/>
      <c r="Y92" s="2"/>
      <c r="Z92" s="2"/>
      <c r="AA92" s="2"/>
      <c r="AB92" s="417"/>
      <c r="AC92" s="418"/>
      <c r="AD92" s="418"/>
      <c r="AE92" s="418"/>
      <c r="AF92" s="418"/>
      <c r="AG92" s="418"/>
      <c r="AH92" s="418"/>
      <c r="AI92" s="418"/>
      <c r="AJ92" s="418"/>
      <c r="AK92" s="418"/>
      <c r="AL92" s="418"/>
      <c r="AM92" s="420"/>
      <c r="AN92" s="283"/>
      <c r="AO92"/>
    </row>
    <row r="93" spans="1:41" s="54" customFormat="1" ht="15.9" customHeight="1" x14ac:dyDescent="0.25">
      <c r="A93" s="158"/>
      <c r="B93" s="30"/>
      <c r="C93" s="159"/>
      <c r="D93" s="5"/>
      <c r="E93" s="2"/>
      <c r="F93" s="2"/>
      <c r="G93" s="2"/>
      <c r="H93" s="2"/>
      <c r="I93" s="58" t="s">
        <v>169</v>
      </c>
      <c r="J93" s="4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2"/>
      <c r="W93" s="2"/>
      <c r="X93" s="4"/>
      <c r="Y93" s="2"/>
      <c r="Z93" s="2"/>
      <c r="AA93" s="2"/>
      <c r="AB93" s="158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160"/>
      <c r="AN93" s="283"/>
      <c r="AO93"/>
    </row>
    <row r="94" spans="1:41" s="54" customFormat="1" ht="15.9" customHeight="1" x14ac:dyDescent="0.25">
      <c r="A94" s="158"/>
      <c r="B94" s="30"/>
      <c r="C94" s="159"/>
      <c r="D94" s="5"/>
      <c r="E94" s="2"/>
      <c r="F94" s="2"/>
      <c r="G94" s="2"/>
      <c r="H94" s="2"/>
      <c r="I94" s="58" t="s">
        <v>138</v>
      </c>
      <c r="J94" s="4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2"/>
      <c r="W94" s="2"/>
      <c r="X94" s="4"/>
      <c r="Y94" s="2"/>
      <c r="Z94" s="2"/>
      <c r="AA94" s="2"/>
      <c r="AB94" s="158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160"/>
      <c r="AN94" s="283"/>
      <c r="AO94"/>
    </row>
    <row r="95" spans="1:41" s="54" customFormat="1" ht="15.9" customHeight="1" x14ac:dyDescent="0.25">
      <c r="A95" s="417"/>
      <c r="B95" s="418"/>
      <c r="C95" s="419"/>
      <c r="D95" s="5"/>
      <c r="E95" s="2"/>
      <c r="F95" s="2"/>
      <c r="G95" s="2"/>
      <c r="H95" s="2"/>
      <c r="I95" s="58" t="s">
        <v>210</v>
      </c>
      <c r="J95" s="4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2"/>
      <c r="W95" s="2"/>
      <c r="X95" s="4"/>
      <c r="Y95" s="2"/>
      <c r="Z95" s="2"/>
      <c r="AA95" s="2"/>
      <c r="AB95" s="417"/>
      <c r="AC95" s="418"/>
      <c r="AD95" s="418"/>
      <c r="AE95" s="418"/>
      <c r="AF95" s="418"/>
      <c r="AG95" s="418"/>
      <c r="AH95" s="418"/>
      <c r="AI95" s="418"/>
      <c r="AJ95" s="418"/>
      <c r="AK95" s="418"/>
      <c r="AL95" s="418"/>
      <c r="AM95" s="420"/>
      <c r="AN95" s="283"/>
      <c r="AO95"/>
    </row>
    <row r="96" spans="1:41" s="54" customFormat="1" ht="15.9" customHeight="1" x14ac:dyDescent="0.25">
      <c r="A96" s="417"/>
      <c r="B96" s="418"/>
      <c r="C96" s="419"/>
      <c r="D96" s="5"/>
      <c r="E96" s="2"/>
      <c r="F96" s="2"/>
      <c r="G96" s="2"/>
      <c r="H96" s="2"/>
      <c r="I96" s="57"/>
      <c r="J96" s="4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2"/>
      <c r="W96" s="2"/>
      <c r="X96" s="4"/>
      <c r="Y96" s="2"/>
      <c r="Z96" s="2"/>
      <c r="AA96" s="2"/>
      <c r="AB96" s="417"/>
      <c r="AC96" s="418"/>
      <c r="AD96" s="418"/>
      <c r="AE96" s="418"/>
      <c r="AF96" s="418"/>
      <c r="AG96" s="418"/>
      <c r="AH96" s="418"/>
      <c r="AI96" s="418"/>
      <c r="AJ96" s="418"/>
      <c r="AK96" s="418"/>
      <c r="AL96" s="418"/>
      <c r="AM96" s="420"/>
      <c r="AN96" s="283"/>
      <c r="AO96"/>
    </row>
    <row r="97" spans="1:42" s="54" customFormat="1" ht="15.9" customHeight="1" thickBot="1" x14ac:dyDescent="0.3">
      <c r="A97" s="421"/>
      <c r="B97" s="422"/>
      <c r="C97" s="423"/>
      <c r="D97" s="424"/>
      <c r="E97" s="422"/>
      <c r="F97" s="422"/>
      <c r="G97" s="422"/>
      <c r="H97" s="422"/>
      <c r="I97" s="422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5"/>
      <c r="AB97" s="426"/>
      <c r="AC97" s="427"/>
      <c r="AD97" s="427"/>
      <c r="AE97" s="427"/>
      <c r="AF97" s="427"/>
      <c r="AG97" s="427"/>
      <c r="AH97" s="427"/>
      <c r="AI97" s="427"/>
      <c r="AJ97" s="427"/>
      <c r="AK97" s="427"/>
      <c r="AL97" s="427"/>
      <c r="AM97" s="428"/>
      <c r="AN97" s="283"/>
      <c r="AO97"/>
    </row>
    <row r="98" spans="1:42" s="54" customFormat="1" ht="6" customHeight="1" thickBot="1" x14ac:dyDescent="0.3">
      <c r="A98" s="59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60"/>
      <c r="AM98" s="61"/>
      <c r="AN98" s="283"/>
      <c r="AO98"/>
    </row>
    <row r="99" spans="1:42" s="54" customFormat="1" x14ac:dyDescent="0.25">
      <c r="A99" s="396" t="s">
        <v>76</v>
      </c>
      <c r="B99" s="399" t="s">
        <v>47</v>
      </c>
      <c r="C99" s="400"/>
      <c r="D99" s="518" t="s">
        <v>2</v>
      </c>
      <c r="E99" s="519"/>
      <c r="F99" s="520"/>
      <c r="G99" s="353" t="s">
        <v>3</v>
      </c>
      <c r="H99" s="343"/>
      <c r="I99" s="343"/>
      <c r="J99" s="343"/>
      <c r="K99" s="343"/>
      <c r="L99" s="353" t="s">
        <v>127</v>
      </c>
      <c r="M99" s="343"/>
      <c r="N99" s="343"/>
      <c r="O99" s="343"/>
      <c r="P99" s="343"/>
      <c r="Q99" s="343"/>
      <c r="R99" s="343"/>
      <c r="S99" s="343"/>
      <c r="T99" s="343"/>
      <c r="U99" s="343"/>
      <c r="V99" s="343"/>
      <c r="W99" s="343"/>
      <c r="X99" s="343"/>
      <c r="Y99" s="343"/>
      <c r="Z99" s="343"/>
      <c r="AA99" s="343"/>
      <c r="AB99" s="343"/>
      <c r="AC99" s="343"/>
      <c r="AD99" s="343"/>
      <c r="AE99" s="343"/>
      <c r="AF99" s="343"/>
      <c r="AG99" s="343"/>
      <c r="AH99" s="343"/>
      <c r="AI99" s="343"/>
      <c r="AJ99" s="343"/>
      <c r="AK99" s="343"/>
      <c r="AL99" s="343"/>
      <c r="AM99" s="344"/>
      <c r="AN99" s="283"/>
      <c r="AO99"/>
    </row>
    <row r="100" spans="1:42" s="54" customFormat="1" x14ac:dyDescent="0.25">
      <c r="A100" s="397"/>
      <c r="B100" s="401"/>
      <c r="C100" s="402"/>
      <c r="D100" s="521"/>
      <c r="E100" s="522"/>
      <c r="F100" s="523"/>
      <c r="G100" s="483" t="s">
        <v>4</v>
      </c>
      <c r="H100" s="384" t="s">
        <v>5</v>
      </c>
      <c r="I100" s="384"/>
      <c r="J100" s="384"/>
      <c r="K100" s="386"/>
      <c r="L100" s="312" t="s">
        <v>55</v>
      </c>
      <c r="M100" s="313"/>
      <c r="N100" s="313"/>
      <c r="O100" s="314"/>
      <c r="P100" s="312" t="s">
        <v>56</v>
      </c>
      <c r="Q100" s="313"/>
      <c r="R100" s="313"/>
      <c r="S100" s="314"/>
      <c r="T100" s="312" t="s">
        <v>57</v>
      </c>
      <c r="U100" s="313"/>
      <c r="V100" s="313"/>
      <c r="W100" s="314"/>
      <c r="X100" s="312" t="s">
        <v>58</v>
      </c>
      <c r="Y100" s="313"/>
      <c r="Z100" s="313"/>
      <c r="AA100" s="314"/>
      <c r="AB100" s="312" t="s">
        <v>59</v>
      </c>
      <c r="AC100" s="313"/>
      <c r="AD100" s="313"/>
      <c r="AE100" s="314"/>
      <c r="AF100" s="312" t="s">
        <v>60</v>
      </c>
      <c r="AG100" s="313"/>
      <c r="AH100" s="313"/>
      <c r="AI100" s="314"/>
      <c r="AJ100" s="309" t="s">
        <v>61</v>
      </c>
      <c r="AK100" s="310"/>
      <c r="AL100" s="310"/>
      <c r="AM100" s="311"/>
      <c r="AN100" s="283"/>
      <c r="AO100"/>
    </row>
    <row r="101" spans="1:42" s="54" customFormat="1" ht="12.75" customHeight="1" x14ac:dyDescent="0.25">
      <c r="A101" s="397"/>
      <c r="B101" s="401"/>
      <c r="C101" s="402"/>
      <c r="D101" s="349" t="s">
        <v>6</v>
      </c>
      <c r="E101" s="305" t="s">
        <v>7</v>
      </c>
      <c r="F101" s="299" t="s">
        <v>38</v>
      </c>
      <c r="G101" s="382"/>
      <c r="H101" s="384" t="s">
        <v>8</v>
      </c>
      <c r="I101" s="384" t="s">
        <v>9</v>
      </c>
      <c r="J101" s="384" t="s">
        <v>62</v>
      </c>
      <c r="K101" s="386" t="s">
        <v>142</v>
      </c>
      <c r="L101" s="429" t="s">
        <v>84</v>
      </c>
      <c r="M101" s="430"/>
      <c r="N101" s="430"/>
      <c r="O101" s="430"/>
      <c r="P101" s="430"/>
      <c r="Q101" s="430"/>
      <c r="R101" s="430"/>
      <c r="S101" s="430"/>
      <c r="T101" s="430"/>
      <c r="U101" s="430"/>
      <c r="V101" s="430"/>
      <c r="W101" s="430"/>
      <c r="X101" s="430"/>
      <c r="Y101" s="430"/>
      <c r="Z101" s="430"/>
      <c r="AA101" s="430"/>
      <c r="AB101" s="430"/>
      <c r="AC101" s="430"/>
      <c r="AD101" s="430"/>
      <c r="AE101" s="430"/>
      <c r="AF101" s="430"/>
      <c r="AG101" s="430"/>
      <c r="AH101" s="430"/>
      <c r="AI101" s="430"/>
      <c r="AJ101" s="430"/>
      <c r="AK101" s="430"/>
      <c r="AL101" s="430"/>
      <c r="AM101" s="431"/>
      <c r="AN101" s="283"/>
      <c r="AO101"/>
    </row>
    <row r="102" spans="1:42" s="54" customFormat="1" x14ac:dyDescent="0.25">
      <c r="A102" s="397"/>
      <c r="B102" s="401"/>
      <c r="C102" s="402"/>
      <c r="D102" s="349"/>
      <c r="E102" s="351"/>
      <c r="F102" s="352"/>
      <c r="G102" s="382"/>
      <c r="H102" s="384"/>
      <c r="I102" s="384"/>
      <c r="J102" s="384"/>
      <c r="K102" s="386"/>
      <c r="L102" s="307" t="s">
        <v>8</v>
      </c>
      <c r="M102" s="303" t="s">
        <v>9</v>
      </c>
      <c r="N102" s="305" t="s">
        <v>10</v>
      </c>
      <c r="O102" s="299" t="s">
        <v>143</v>
      </c>
      <c r="P102" s="307" t="s">
        <v>8</v>
      </c>
      <c r="Q102" s="303" t="s">
        <v>9</v>
      </c>
      <c r="R102" s="305" t="s">
        <v>10</v>
      </c>
      <c r="S102" s="299" t="s">
        <v>143</v>
      </c>
      <c r="T102" s="307" t="s">
        <v>8</v>
      </c>
      <c r="U102" s="303" t="s">
        <v>9</v>
      </c>
      <c r="V102" s="305" t="s">
        <v>10</v>
      </c>
      <c r="W102" s="299" t="s">
        <v>143</v>
      </c>
      <c r="X102" s="307" t="s">
        <v>8</v>
      </c>
      <c r="Y102" s="303" t="s">
        <v>9</v>
      </c>
      <c r="Z102" s="305" t="s">
        <v>10</v>
      </c>
      <c r="AA102" s="299" t="s">
        <v>143</v>
      </c>
      <c r="AB102" s="307" t="s">
        <v>8</v>
      </c>
      <c r="AC102" s="303" t="s">
        <v>9</v>
      </c>
      <c r="AD102" s="305" t="s">
        <v>10</v>
      </c>
      <c r="AE102" s="299" t="s">
        <v>143</v>
      </c>
      <c r="AF102" s="307" t="s">
        <v>8</v>
      </c>
      <c r="AG102" s="303" t="s">
        <v>9</v>
      </c>
      <c r="AH102" s="305" t="s">
        <v>10</v>
      </c>
      <c r="AI102" s="299" t="s">
        <v>143</v>
      </c>
      <c r="AJ102" s="354" t="s">
        <v>8</v>
      </c>
      <c r="AK102" s="356" t="s">
        <v>9</v>
      </c>
      <c r="AL102" s="297" t="s">
        <v>10</v>
      </c>
      <c r="AM102" s="295" t="s">
        <v>63</v>
      </c>
      <c r="AN102" s="283"/>
      <c r="AO102"/>
    </row>
    <row r="103" spans="1:42" s="54" customFormat="1" ht="13.8" thickBot="1" x14ac:dyDescent="0.3">
      <c r="A103" s="398"/>
      <c r="B103" s="403"/>
      <c r="C103" s="404"/>
      <c r="D103" s="350"/>
      <c r="E103" s="306"/>
      <c r="F103" s="300"/>
      <c r="G103" s="383"/>
      <c r="H103" s="385"/>
      <c r="I103" s="385"/>
      <c r="J103" s="385"/>
      <c r="K103" s="387"/>
      <c r="L103" s="308"/>
      <c r="M103" s="304"/>
      <c r="N103" s="306"/>
      <c r="O103" s="300"/>
      <c r="P103" s="308"/>
      <c r="Q103" s="304"/>
      <c r="R103" s="306"/>
      <c r="S103" s="300"/>
      <c r="T103" s="308"/>
      <c r="U103" s="304"/>
      <c r="V103" s="306"/>
      <c r="W103" s="300"/>
      <c r="X103" s="308"/>
      <c r="Y103" s="304"/>
      <c r="Z103" s="306"/>
      <c r="AA103" s="300"/>
      <c r="AB103" s="308"/>
      <c r="AC103" s="304"/>
      <c r="AD103" s="306"/>
      <c r="AE103" s="300"/>
      <c r="AF103" s="308"/>
      <c r="AG103" s="304"/>
      <c r="AH103" s="306"/>
      <c r="AI103" s="300"/>
      <c r="AJ103" s="355"/>
      <c r="AK103" s="357"/>
      <c r="AL103" s="298"/>
      <c r="AM103" s="296"/>
      <c r="AN103" s="283"/>
      <c r="AO103"/>
    </row>
    <row r="104" spans="1:42" s="4" customFormat="1" ht="18" customHeight="1" thickBot="1" x14ac:dyDescent="0.3">
      <c r="A104" s="63" t="s">
        <v>25</v>
      </c>
      <c r="B104" s="454" t="s">
        <v>77</v>
      </c>
      <c r="C104" s="454"/>
      <c r="D104" s="484"/>
      <c r="E104" s="485"/>
      <c r="F104" s="64"/>
      <c r="G104" s="65"/>
      <c r="H104" s="486"/>
      <c r="I104" s="486"/>
      <c r="J104" s="486"/>
      <c r="K104" s="486"/>
      <c r="L104" s="487"/>
      <c r="M104" s="487"/>
      <c r="N104" s="487"/>
      <c r="O104" s="487"/>
      <c r="P104" s="487"/>
      <c r="Q104" s="487"/>
      <c r="R104" s="487"/>
      <c r="S104" s="487"/>
      <c r="T104" s="487"/>
      <c r="U104" s="487"/>
      <c r="V104" s="487"/>
      <c r="W104" s="487"/>
      <c r="X104" s="487"/>
      <c r="Y104" s="487"/>
      <c r="Z104" s="487"/>
      <c r="AA104" s="487"/>
      <c r="AB104" s="487"/>
      <c r="AC104" s="487"/>
      <c r="AD104" s="487"/>
      <c r="AE104" s="487"/>
      <c r="AF104" s="487"/>
      <c r="AG104" s="487"/>
      <c r="AH104" s="487"/>
      <c r="AI104" s="487"/>
      <c r="AJ104" s="487"/>
      <c r="AK104" s="487"/>
      <c r="AL104" s="487"/>
      <c r="AM104" s="488"/>
      <c r="AN104" s="283"/>
      <c r="AO104" s="271" t="s">
        <v>255</v>
      </c>
      <c r="AP104" s="4">
        <f>SUM(AP105:AP114)</f>
        <v>88</v>
      </c>
    </row>
    <row r="105" spans="1:42" s="54" customFormat="1" ht="18" customHeight="1" x14ac:dyDescent="0.25">
      <c r="A105" s="6" t="s">
        <v>12</v>
      </c>
      <c r="B105" s="458" t="s">
        <v>99</v>
      </c>
      <c r="C105" s="459"/>
      <c r="D105" s="95">
        <v>1</v>
      </c>
      <c r="E105" s="96">
        <v>1</v>
      </c>
      <c r="F105" s="8">
        <v>5</v>
      </c>
      <c r="G105" s="97">
        <f t="shared" ref="G105:G114" si="6">SUM(H105:K105)</f>
        <v>30</v>
      </c>
      <c r="H105" s="98">
        <f>L105+P105+T105+X105+AB105+AF105+AJ105</f>
        <v>15</v>
      </c>
      <c r="I105" s="98">
        <f>M105+Q105+U105+Y105+AC105+AG105+AK105</f>
        <v>15</v>
      </c>
      <c r="J105" s="98"/>
      <c r="K105" s="98"/>
      <c r="L105" s="241">
        <v>15</v>
      </c>
      <c r="M105" s="13">
        <v>15</v>
      </c>
      <c r="N105" s="13"/>
      <c r="O105" s="8"/>
      <c r="P105" s="15"/>
      <c r="Q105" s="13"/>
      <c r="R105" s="13"/>
      <c r="S105" s="8"/>
      <c r="T105" s="15"/>
      <c r="U105" s="98"/>
      <c r="V105" s="98"/>
      <c r="W105" s="32"/>
      <c r="X105" s="97"/>
      <c r="Y105" s="98"/>
      <c r="Z105" s="98"/>
      <c r="AA105" s="32"/>
      <c r="AB105" s="97"/>
      <c r="AC105" s="98"/>
      <c r="AD105" s="98"/>
      <c r="AE105" s="32"/>
      <c r="AF105" s="97"/>
      <c r="AG105" s="98"/>
      <c r="AH105" s="98"/>
      <c r="AI105" s="32"/>
      <c r="AJ105" s="119"/>
      <c r="AK105" s="120"/>
      <c r="AL105" s="120"/>
      <c r="AM105" s="121"/>
      <c r="AN105" s="283"/>
      <c r="AP105" s="81">
        <v>15</v>
      </c>
    </row>
    <row r="106" spans="1:42" s="54" customFormat="1" ht="18" customHeight="1" x14ac:dyDescent="0.25">
      <c r="A106" s="16" t="s">
        <v>13</v>
      </c>
      <c r="B106" s="460" t="s">
        <v>102</v>
      </c>
      <c r="C106" s="461"/>
      <c r="D106" s="95"/>
      <c r="E106" s="96">
        <v>1</v>
      </c>
      <c r="F106" s="19">
        <v>2</v>
      </c>
      <c r="G106" s="97">
        <f t="shared" si="6"/>
        <v>10</v>
      </c>
      <c r="H106" s="98">
        <f t="shared" ref="H106:I114" si="7">L106+P106+T106+X106+AB106+AF106+AJ106</f>
        <v>10</v>
      </c>
      <c r="I106" s="98"/>
      <c r="J106" s="98"/>
      <c r="K106" s="98"/>
      <c r="L106" s="16">
        <v>10</v>
      </c>
      <c r="M106" s="17"/>
      <c r="N106" s="17"/>
      <c r="O106" s="19"/>
      <c r="P106" s="20"/>
      <c r="Q106" s="17"/>
      <c r="R106" s="17"/>
      <c r="S106" s="19"/>
      <c r="T106" s="20"/>
      <c r="U106" s="34"/>
      <c r="V106" s="34"/>
      <c r="W106" s="35"/>
      <c r="X106" s="99"/>
      <c r="Y106" s="34"/>
      <c r="Z106" s="34"/>
      <c r="AA106" s="35"/>
      <c r="AB106" s="99"/>
      <c r="AC106" s="34"/>
      <c r="AD106" s="34"/>
      <c r="AE106" s="35"/>
      <c r="AF106" s="99"/>
      <c r="AG106" s="34"/>
      <c r="AH106" s="34"/>
      <c r="AI106" s="35"/>
      <c r="AJ106" s="122"/>
      <c r="AK106" s="123"/>
      <c r="AL106" s="123"/>
      <c r="AM106" s="124"/>
      <c r="AN106" s="283"/>
      <c r="AO106"/>
      <c r="AP106" s="81">
        <v>2</v>
      </c>
    </row>
    <row r="107" spans="1:42" s="54" customFormat="1" ht="18" customHeight="1" x14ac:dyDescent="0.25">
      <c r="A107" s="16" t="s">
        <v>14</v>
      </c>
      <c r="B107" s="460" t="s">
        <v>105</v>
      </c>
      <c r="C107" s="461"/>
      <c r="D107" s="100">
        <v>1</v>
      </c>
      <c r="E107" s="101">
        <v>1</v>
      </c>
      <c r="F107" s="19">
        <v>4</v>
      </c>
      <c r="G107" s="97">
        <f t="shared" si="6"/>
        <v>30</v>
      </c>
      <c r="H107" s="98">
        <f t="shared" si="7"/>
        <v>10</v>
      </c>
      <c r="I107" s="98">
        <f t="shared" si="7"/>
        <v>20</v>
      </c>
      <c r="J107" s="98"/>
      <c r="K107" s="98"/>
      <c r="L107" s="242">
        <v>10</v>
      </c>
      <c r="M107" s="17">
        <v>20</v>
      </c>
      <c r="N107" s="17"/>
      <c r="O107" s="19"/>
      <c r="P107" s="20"/>
      <c r="Q107" s="17"/>
      <c r="R107" s="17"/>
      <c r="S107" s="19"/>
      <c r="T107" s="20"/>
      <c r="U107" s="34"/>
      <c r="V107" s="34"/>
      <c r="W107" s="35"/>
      <c r="X107" s="99"/>
      <c r="Y107" s="34"/>
      <c r="Z107" s="34"/>
      <c r="AA107" s="35"/>
      <c r="AB107" s="99"/>
      <c r="AC107" s="34"/>
      <c r="AD107" s="34"/>
      <c r="AE107" s="35"/>
      <c r="AF107" s="99"/>
      <c r="AG107" s="34"/>
      <c r="AH107" s="34"/>
      <c r="AI107" s="35"/>
      <c r="AJ107" s="122"/>
      <c r="AK107" s="123"/>
      <c r="AL107" s="123"/>
      <c r="AM107" s="124"/>
      <c r="AN107" s="283"/>
      <c r="AO107"/>
      <c r="AP107" s="81">
        <v>12</v>
      </c>
    </row>
    <row r="108" spans="1:42" s="54" customFormat="1" ht="18" customHeight="1" x14ac:dyDescent="0.25">
      <c r="A108" s="16" t="s">
        <v>15</v>
      </c>
      <c r="B108" s="460" t="s">
        <v>104</v>
      </c>
      <c r="C108" s="461"/>
      <c r="D108" s="102">
        <v>1</v>
      </c>
      <c r="E108" s="101">
        <v>1</v>
      </c>
      <c r="F108" s="19">
        <v>5</v>
      </c>
      <c r="G108" s="97">
        <f t="shared" si="6"/>
        <v>35</v>
      </c>
      <c r="H108" s="98">
        <f t="shared" si="7"/>
        <v>15</v>
      </c>
      <c r="I108" s="98">
        <f t="shared" si="7"/>
        <v>20</v>
      </c>
      <c r="J108" s="98"/>
      <c r="K108" s="98"/>
      <c r="L108" s="242">
        <v>15</v>
      </c>
      <c r="M108" s="17">
        <v>20</v>
      </c>
      <c r="N108" s="17"/>
      <c r="O108" s="19"/>
      <c r="P108" s="20"/>
      <c r="Q108" s="17"/>
      <c r="R108" s="17"/>
      <c r="S108" s="19"/>
      <c r="T108" s="20"/>
      <c r="U108" s="34"/>
      <c r="V108" s="34"/>
      <c r="W108" s="35"/>
      <c r="X108" s="99"/>
      <c r="Y108" s="34"/>
      <c r="Z108" s="34"/>
      <c r="AA108" s="35"/>
      <c r="AB108" s="99"/>
      <c r="AC108" s="34"/>
      <c r="AD108" s="34"/>
      <c r="AE108" s="35"/>
      <c r="AF108" s="99"/>
      <c r="AG108" s="34"/>
      <c r="AH108" s="34"/>
      <c r="AI108" s="35"/>
      <c r="AJ108" s="122"/>
      <c r="AK108" s="123"/>
      <c r="AL108" s="123"/>
      <c r="AM108" s="124"/>
      <c r="AN108" s="283"/>
      <c r="AO108"/>
      <c r="AP108" s="81">
        <v>10</v>
      </c>
    </row>
    <row r="109" spans="1:42" s="54" customFormat="1" ht="18" customHeight="1" x14ac:dyDescent="0.25">
      <c r="A109" s="16" t="s">
        <v>16</v>
      </c>
      <c r="B109" s="460" t="s">
        <v>106</v>
      </c>
      <c r="C109" s="461"/>
      <c r="D109" s="102">
        <v>1</v>
      </c>
      <c r="E109" s="103">
        <v>1</v>
      </c>
      <c r="F109" s="19">
        <v>5</v>
      </c>
      <c r="G109" s="97">
        <f t="shared" si="6"/>
        <v>35</v>
      </c>
      <c r="H109" s="98">
        <f t="shared" si="7"/>
        <v>15</v>
      </c>
      <c r="I109" s="98">
        <f t="shared" si="7"/>
        <v>20</v>
      </c>
      <c r="J109" s="98"/>
      <c r="K109" s="98"/>
      <c r="L109" s="242">
        <v>15</v>
      </c>
      <c r="M109" s="17">
        <v>20</v>
      </c>
      <c r="N109" s="17"/>
      <c r="O109" s="19"/>
      <c r="P109" s="20"/>
      <c r="Q109" s="17"/>
      <c r="R109" s="17"/>
      <c r="S109" s="19"/>
      <c r="T109" s="20"/>
      <c r="U109" s="34"/>
      <c r="V109" s="34"/>
      <c r="W109" s="35"/>
      <c r="X109" s="99"/>
      <c r="Y109" s="34"/>
      <c r="Z109" s="34"/>
      <c r="AA109" s="35"/>
      <c r="AB109" s="99"/>
      <c r="AC109" s="34"/>
      <c r="AD109" s="34"/>
      <c r="AE109" s="35"/>
      <c r="AF109" s="99"/>
      <c r="AG109" s="34"/>
      <c r="AH109" s="34"/>
      <c r="AI109" s="35"/>
      <c r="AJ109" s="122"/>
      <c r="AK109" s="123"/>
      <c r="AL109" s="123"/>
      <c r="AM109" s="124"/>
      <c r="AN109" s="283"/>
      <c r="AO109"/>
      <c r="AP109" s="81">
        <v>10</v>
      </c>
    </row>
    <row r="110" spans="1:42" s="54" customFormat="1" ht="18" customHeight="1" x14ac:dyDescent="0.25">
      <c r="A110" s="16" t="s">
        <v>26</v>
      </c>
      <c r="B110" s="460" t="s">
        <v>107</v>
      </c>
      <c r="C110" s="461"/>
      <c r="D110" s="102"/>
      <c r="E110" s="103">
        <v>2</v>
      </c>
      <c r="F110" s="19">
        <v>5</v>
      </c>
      <c r="G110" s="97">
        <f t="shared" si="6"/>
        <v>30</v>
      </c>
      <c r="H110" s="98">
        <f t="shared" si="7"/>
        <v>15</v>
      </c>
      <c r="I110" s="98">
        <f t="shared" si="7"/>
        <v>15</v>
      </c>
      <c r="J110" s="98"/>
      <c r="K110" s="98"/>
      <c r="L110" s="16">
        <v>15</v>
      </c>
      <c r="M110" s="17">
        <v>15</v>
      </c>
      <c r="N110" s="17"/>
      <c r="O110" s="19"/>
      <c r="P110" s="20"/>
      <c r="Q110" s="17"/>
      <c r="R110" s="17"/>
      <c r="S110" s="19"/>
      <c r="T110" s="20"/>
      <c r="U110" s="34"/>
      <c r="V110" s="34"/>
      <c r="W110" s="35"/>
      <c r="X110" s="99"/>
      <c r="Y110" s="34"/>
      <c r="Z110" s="34"/>
      <c r="AA110" s="35"/>
      <c r="AB110" s="99"/>
      <c r="AC110" s="34"/>
      <c r="AD110" s="34"/>
      <c r="AE110" s="35"/>
      <c r="AF110" s="99"/>
      <c r="AG110" s="34"/>
      <c r="AH110" s="34"/>
      <c r="AI110" s="35"/>
      <c r="AJ110" s="122"/>
      <c r="AK110" s="123"/>
      <c r="AL110" s="123"/>
      <c r="AM110" s="124"/>
      <c r="AN110" s="283"/>
      <c r="AO110"/>
      <c r="AP110" s="81">
        <v>12</v>
      </c>
    </row>
    <row r="111" spans="1:42" s="54" customFormat="1" ht="18" customHeight="1" x14ac:dyDescent="0.25">
      <c r="A111" s="16" t="s">
        <v>27</v>
      </c>
      <c r="B111" s="460" t="s">
        <v>103</v>
      </c>
      <c r="C111" s="461"/>
      <c r="D111" s="102"/>
      <c r="E111" s="103">
        <v>2</v>
      </c>
      <c r="F111" s="19">
        <v>3</v>
      </c>
      <c r="G111" s="97">
        <f t="shared" si="6"/>
        <v>20</v>
      </c>
      <c r="H111" s="98">
        <f t="shared" si="7"/>
        <v>10</v>
      </c>
      <c r="I111" s="98">
        <f t="shared" si="7"/>
        <v>10</v>
      </c>
      <c r="J111" s="98"/>
      <c r="K111" s="98"/>
      <c r="L111" s="16"/>
      <c r="M111" s="17"/>
      <c r="N111" s="17"/>
      <c r="O111" s="19"/>
      <c r="P111" s="20">
        <v>10</v>
      </c>
      <c r="Q111" s="17">
        <v>10</v>
      </c>
      <c r="R111" s="17"/>
      <c r="S111" s="19"/>
      <c r="T111" s="20"/>
      <c r="U111" s="34"/>
      <c r="V111" s="34"/>
      <c r="W111" s="35"/>
      <c r="X111" s="99"/>
      <c r="Y111" s="34"/>
      <c r="Z111" s="34"/>
      <c r="AA111" s="35"/>
      <c r="AB111" s="99"/>
      <c r="AC111" s="34"/>
      <c r="AD111" s="34"/>
      <c r="AE111" s="35"/>
      <c r="AF111" s="99"/>
      <c r="AG111" s="34"/>
      <c r="AH111" s="34"/>
      <c r="AI111" s="35"/>
      <c r="AJ111" s="122"/>
      <c r="AK111" s="123"/>
      <c r="AL111" s="123"/>
      <c r="AM111" s="124"/>
      <c r="AN111" s="283"/>
      <c r="AO111"/>
      <c r="AP111" s="81">
        <v>2</v>
      </c>
    </row>
    <row r="112" spans="1:42" s="54" customFormat="1" ht="18" customHeight="1" x14ac:dyDescent="0.25">
      <c r="A112" s="16" t="s">
        <v>28</v>
      </c>
      <c r="B112" s="460" t="s">
        <v>163</v>
      </c>
      <c r="C112" s="461"/>
      <c r="D112" s="102"/>
      <c r="E112" s="103">
        <v>2</v>
      </c>
      <c r="F112" s="19">
        <v>3</v>
      </c>
      <c r="G112" s="97">
        <f t="shared" si="6"/>
        <v>20</v>
      </c>
      <c r="H112" s="98">
        <f t="shared" si="7"/>
        <v>10</v>
      </c>
      <c r="I112" s="98">
        <f t="shared" si="7"/>
        <v>10</v>
      </c>
      <c r="J112" s="98"/>
      <c r="K112" s="98"/>
      <c r="L112" s="16"/>
      <c r="M112" s="17"/>
      <c r="N112" s="17"/>
      <c r="O112" s="19"/>
      <c r="P112" s="20">
        <v>10</v>
      </c>
      <c r="Q112" s="17">
        <v>10</v>
      </c>
      <c r="R112" s="17"/>
      <c r="S112" s="19"/>
      <c r="T112" s="20"/>
      <c r="U112" s="34"/>
      <c r="V112" s="34"/>
      <c r="W112" s="35"/>
      <c r="X112" s="99"/>
      <c r="Y112" s="34"/>
      <c r="Z112" s="34"/>
      <c r="AA112" s="35"/>
      <c r="AB112" s="99"/>
      <c r="AC112" s="103"/>
      <c r="AD112" s="34"/>
      <c r="AE112" s="104"/>
      <c r="AF112" s="99"/>
      <c r="AG112" s="34"/>
      <c r="AH112" s="34"/>
      <c r="AI112" s="35"/>
      <c r="AJ112" s="122"/>
      <c r="AK112" s="123"/>
      <c r="AL112" s="123"/>
      <c r="AM112" s="124"/>
      <c r="AN112" s="283"/>
      <c r="AO112"/>
      <c r="AP112" s="81">
        <v>5</v>
      </c>
    </row>
    <row r="113" spans="1:42" s="54" customFormat="1" ht="18" customHeight="1" x14ac:dyDescent="0.25">
      <c r="A113" s="16" t="s">
        <v>29</v>
      </c>
      <c r="B113" s="460" t="s">
        <v>100</v>
      </c>
      <c r="C113" s="461"/>
      <c r="D113" s="100"/>
      <c r="E113" s="101">
        <v>2</v>
      </c>
      <c r="F113" s="19">
        <v>3</v>
      </c>
      <c r="G113" s="97">
        <f t="shared" si="6"/>
        <v>20</v>
      </c>
      <c r="H113" s="98">
        <f t="shared" si="7"/>
        <v>10</v>
      </c>
      <c r="I113" s="98"/>
      <c r="J113" s="98">
        <f>N113+R113+V113+Z113+AD113+AH113+AL113</f>
        <v>10</v>
      </c>
      <c r="K113" s="98"/>
      <c r="L113" s="16"/>
      <c r="M113" s="17"/>
      <c r="N113" s="17"/>
      <c r="O113" s="19"/>
      <c r="P113" s="20">
        <v>10</v>
      </c>
      <c r="Q113" s="17"/>
      <c r="R113" s="17">
        <v>10</v>
      </c>
      <c r="S113" s="19"/>
      <c r="T113" s="20"/>
      <c r="U113" s="34"/>
      <c r="V113" s="34"/>
      <c r="W113" s="35"/>
      <c r="X113" s="99"/>
      <c r="Y113" s="34"/>
      <c r="Z113" s="34"/>
      <c r="AA113" s="35"/>
      <c r="AB113" s="99"/>
      <c r="AC113" s="34"/>
      <c r="AD113" s="98"/>
      <c r="AE113" s="35"/>
      <c r="AF113" s="99"/>
      <c r="AG113" s="34"/>
      <c r="AH113" s="34"/>
      <c r="AI113" s="35"/>
      <c r="AJ113" s="122"/>
      <c r="AK113" s="123"/>
      <c r="AL113" s="123"/>
      <c r="AM113" s="124"/>
      <c r="AN113" s="283"/>
      <c r="AO113"/>
      <c r="AP113" s="81">
        <v>15</v>
      </c>
    </row>
    <row r="114" spans="1:42" s="54" customFormat="1" ht="18" customHeight="1" thickBot="1" x14ac:dyDescent="0.3">
      <c r="A114" s="16" t="s">
        <v>30</v>
      </c>
      <c r="B114" s="460" t="s">
        <v>101</v>
      </c>
      <c r="C114" s="461"/>
      <c r="D114" s="100">
        <v>1</v>
      </c>
      <c r="E114" s="101">
        <v>1</v>
      </c>
      <c r="F114" s="66">
        <v>3</v>
      </c>
      <c r="G114" s="97">
        <f t="shared" si="6"/>
        <v>20</v>
      </c>
      <c r="H114" s="98">
        <f t="shared" si="7"/>
        <v>10</v>
      </c>
      <c r="I114" s="98"/>
      <c r="J114" s="98">
        <f>N114+R114+V114+Z114+AD114+AH114+AL114</f>
        <v>10</v>
      </c>
      <c r="K114" s="98"/>
      <c r="L114" s="16"/>
      <c r="M114" s="17"/>
      <c r="N114" s="17"/>
      <c r="O114" s="19"/>
      <c r="P114" s="20"/>
      <c r="Q114" s="17"/>
      <c r="R114" s="17"/>
      <c r="S114" s="19"/>
      <c r="T114" s="243">
        <v>10</v>
      </c>
      <c r="U114" s="34"/>
      <c r="V114" s="34">
        <v>10</v>
      </c>
      <c r="W114" s="35"/>
      <c r="X114" s="99"/>
      <c r="Y114" s="34"/>
      <c r="Z114" s="34"/>
      <c r="AA114" s="35"/>
      <c r="AB114" s="99"/>
      <c r="AC114" s="34"/>
      <c r="AD114" s="34"/>
      <c r="AE114" s="35"/>
      <c r="AF114" s="99"/>
      <c r="AG114" s="34"/>
      <c r="AH114" s="34"/>
      <c r="AI114" s="35"/>
      <c r="AJ114" s="122"/>
      <c r="AK114" s="123"/>
      <c r="AL114" s="123"/>
      <c r="AM114" s="124"/>
      <c r="AN114" s="283"/>
      <c r="AO114"/>
      <c r="AP114" s="81">
        <v>5</v>
      </c>
    </row>
    <row r="115" spans="1:42" s="54" customFormat="1" ht="16.2" customHeight="1" thickTop="1" x14ac:dyDescent="0.25">
      <c r="A115" s="68"/>
      <c r="B115" s="372" t="s">
        <v>17</v>
      </c>
      <c r="C115" s="373"/>
      <c r="D115" s="376">
        <f t="shared" ref="D115:AM115" si="8">SUM(D105:D114)</f>
        <v>5</v>
      </c>
      <c r="E115" s="378">
        <f>SUM(E105:E114)</f>
        <v>14</v>
      </c>
      <c r="F115" s="388">
        <f t="shared" si="8"/>
        <v>38</v>
      </c>
      <c r="G115" s="365">
        <f t="shared" si="8"/>
        <v>250</v>
      </c>
      <c r="H115" s="378">
        <f t="shared" si="8"/>
        <v>120</v>
      </c>
      <c r="I115" s="378">
        <f t="shared" si="8"/>
        <v>110</v>
      </c>
      <c r="J115" s="378">
        <f t="shared" si="8"/>
        <v>20</v>
      </c>
      <c r="K115" s="388">
        <f t="shared" si="8"/>
        <v>0</v>
      </c>
      <c r="L115" s="155">
        <f t="shared" si="8"/>
        <v>80</v>
      </c>
      <c r="M115" s="155">
        <f t="shared" si="8"/>
        <v>90</v>
      </c>
      <c r="N115" s="155">
        <f t="shared" si="8"/>
        <v>0</v>
      </c>
      <c r="O115" s="155">
        <f t="shared" si="8"/>
        <v>0</v>
      </c>
      <c r="P115" s="155">
        <f t="shared" si="8"/>
        <v>30</v>
      </c>
      <c r="Q115" s="155">
        <f t="shared" si="8"/>
        <v>20</v>
      </c>
      <c r="R115" s="155">
        <f t="shared" si="8"/>
        <v>10</v>
      </c>
      <c r="S115" s="155">
        <f t="shared" si="8"/>
        <v>0</v>
      </c>
      <c r="T115" s="155">
        <f t="shared" si="8"/>
        <v>10</v>
      </c>
      <c r="U115" s="155">
        <f t="shared" si="8"/>
        <v>0</v>
      </c>
      <c r="V115" s="155">
        <f t="shared" si="8"/>
        <v>10</v>
      </c>
      <c r="W115" s="155">
        <f t="shared" si="8"/>
        <v>0</v>
      </c>
      <c r="X115" s="155">
        <f t="shared" si="8"/>
        <v>0</v>
      </c>
      <c r="Y115" s="155">
        <f t="shared" si="8"/>
        <v>0</v>
      </c>
      <c r="Z115" s="155">
        <f t="shared" si="8"/>
        <v>0</v>
      </c>
      <c r="AA115" s="155">
        <f t="shared" si="8"/>
        <v>0</v>
      </c>
      <c r="AB115" s="155">
        <f t="shared" si="8"/>
        <v>0</v>
      </c>
      <c r="AC115" s="155">
        <f t="shared" si="8"/>
        <v>0</v>
      </c>
      <c r="AD115" s="155">
        <f t="shared" si="8"/>
        <v>0</v>
      </c>
      <c r="AE115" s="155">
        <f t="shared" si="8"/>
        <v>0</v>
      </c>
      <c r="AF115" s="155">
        <f t="shared" si="8"/>
        <v>0</v>
      </c>
      <c r="AG115" s="155">
        <f t="shared" si="8"/>
        <v>0</v>
      </c>
      <c r="AH115" s="155">
        <f t="shared" si="8"/>
        <v>0</v>
      </c>
      <c r="AI115" s="155">
        <f t="shared" si="8"/>
        <v>0</v>
      </c>
      <c r="AJ115" s="129">
        <f t="shared" si="8"/>
        <v>0</v>
      </c>
      <c r="AK115" s="130">
        <f t="shared" si="8"/>
        <v>0</v>
      </c>
      <c r="AL115" s="130">
        <f t="shared" si="8"/>
        <v>0</v>
      </c>
      <c r="AM115" s="131">
        <f t="shared" si="8"/>
        <v>0</v>
      </c>
      <c r="AN115" s="283"/>
      <c r="AO115"/>
    </row>
    <row r="116" spans="1:42" s="54" customFormat="1" ht="13.5" customHeight="1" thickBot="1" x14ac:dyDescent="0.3">
      <c r="A116" s="72"/>
      <c r="B116" s="374"/>
      <c r="C116" s="375"/>
      <c r="D116" s="377"/>
      <c r="E116" s="379"/>
      <c r="F116" s="389"/>
      <c r="G116" s="450"/>
      <c r="H116" s="379"/>
      <c r="I116" s="379"/>
      <c r="J116" s="379"/>
      <c r="K116" s="389"/>
      <c r="L116" s="358">
        <f>SUM(L115:O115)</f>
        <v>170</v>
      </c>
      <c r="M116" s="359"/>
      <c r="N116" s="359"/>
      <c r="O116" s="360"/>
      <c r="P116" s="358">
        <f>SUM(P115:S115)</f>
        <v>60</v>
      </c>
      <c r="Q116" s="359"/>
      <c r="R116" s="359"/>
      <c r="S116" s="360"/>
      <c r="T116" s="358">
        <f>SUM(T115:W115)</f>
        <v>20</v>
      </c>
      <c r="U116" s="359"/>
      <c r="V116" s="359"/>
      <c r="W116" s="360"/>
      <c r="X116" s="358">
        <f>SUM(X115:AA115)</f>
        <v>0</v>
      </c>
      <c r="Y116" s="359"/>
      <c r="Z116" s="359"/>
      <c r="AA116" s="360"/>
      <c r="AB116" s="358">
        <f>SUM(AB115:AE115)</f>
        <v>0</v>
      </c>
      <c r="AC116" s="359"/>
      <c r="AD116" s="359"/>
      <c r="AE116" s="360"/>
      <c r="AF116" s="358">
        <f>SUM(AF115:AI115)</f>
        <v>0</v>
      </c>
      <c r="AG116" s="359"/>
      <c r="AH116" s="359"/>
      <c r="AI116" s="360"/>
      <c r="AJ116" s="367">
        <f>SUM(AJ115:AM115)</f>
        <v>0</v>
      </c>
      <c r="AK116" s="368"/>
      <c r="AL116" s="368"/>
      <c r="AM116" s="369"/>
      <c r="AN116" s="286">
        <f>SUM(L116:AM116)</f>
        <v>250</v>
      </c>
      <c r="AO116" s="210" t="b">
        <f>SUM(L116:AI116)=G115</f>
        <v>1</v>
      </c>
    </row>
    <row r="117" spans="1:42" s="54" customFormat="1" ht="12.75" customHeight="1" x14ac:dyDescent="0.25">
      <c r="A117" s="345" t="s">
        <v>78</v>
      </c>
      <c r="B117" s="346"/>
      <c r="C117" s="347"/>
      <c r="D117" s="348" t="s">
        <v>6</v>
      </c>
      <c r="E117" s="351" t="s">
        <v>7</v>
      </c>
      <c r="F117" s="299" t="s">
        <v>38</v>
      </c>
      <c r="G117" s="412" t="s">
        <v>4</v>
      </c>
      <c r="H117" s="384" t="s">
        <v>8</v>
      </c>
      <c r="I117" s="384" t="s">
        <v>9</v>
      </c>
      <c r="J117" s="384" t="s">
        <v>62</v>
      </c>
      <c r="K117" s="386" t="s">
        <v>34</v>
      </c>
      <c r="L117" s="312" t="s">
        <v>55</v>
      </c>
      <c r="M117" s="313"/>
      <c r="N117" s="313"/>
      <c r="O117" s="314"/>
      <c r="P117" s="312" t="s">
        <v>56</v>
      </c>
      <c r="Q117" s="313"/>
      <c r="R117" s="313"/>
      <c r="S117" s="314"/>
      <c r="T117" s="312" t="s">
        <v>57</v>
      </c>
      <c r="U117" s="313"/>
      <c r="V117" s="313"/>
      <c r="W117" s="314"/>
      <c r="X117" s="312" t="s">
        <v>58</v>
      </c>
      <c r="Y117" s="313"/>
      <c r="Z117" s="313"/>
      <c r="AA117" s="314"/>
      <c r="AB117" s="312" t="s">
        <v>59</v>
      </c>
      <c r="AC117" s="313"/>
      <c r="AD117" s="313"/>
      <c r="AE117" s="314"/>
      <c r="AF117" s="312" t="s">
        <v>60</v>
      </c>
      <c r="AG117" s="313"/>
      <c r="AH117" s="313"/>
      <c r="AI117" s="314"/>
      <c r="AJ117" s="309" t="s">
        <v>61</v>
      </c>
      <c r="AK117" s="310"/>
      <c r="AL117" s="310"/>
      <c r="AM117" s="311"/>
      <c r="AN117" s="284"/>
    </row>
    <row r="118" spans="1:42" s="54" customFormat="1" x14ac:dyDescent="0.25">
      <c r="A118" s="345"/>
      <c r="B118" s="346"/>
      <c r="C118" s="347"/>
      <c r="D118" s="349"/>
      <c r="E118" s="351"/>
      <c r="F118" s="352"/>
      <c r="G118" s="412"/>
      <c r="H118" s="384"/>
      <c r="I118" s="384"/>
      <c r="J118" s="384"/>
      <c r="K118" s="386"/>
      <c r="L118" s="307" t="s">
        <v>8</v>
      </c>
      <c r="M118" s="303" t="s">
        <v>9</v>
      </c>
      <c r="N118" s="305" t="s">
        <v>10</v>
      </c>
      <c r="O118" s="299" t="s">
        <v>63</v>
      </c>
      <c r="P118" s="307" t="s">
        <v>8</v>
      </c>
      <c r="Q118" s="303" t="s">
        <v>9</v>
      </c>
      <c r="R118" s="305" t="s">
        <v>10</v>
      </c>
      <c r="S118" s="299" t="s">
        <v>63</v>
      </c>
      <c r="T118" s="307" t="s">
        <v>8</v>
      </c>
      <c r="U118" s="303" t="s">
        <v>9</v>
      </c>
      <c r="V118" s="305" t="s">
        <v>10</v>
      </c>
      <c r="W118" s="299" t="s">
        <v>63</v>
      </c>
      <c r="X118" s="307" t="s">
        <v>8</v>
      </c>
      <c r="Y118" s="303" t="s">
        <v>9</v>
      </c>
      <c r="Z118" s="305" t="s">
        <v>10</v>
      </c>
      <c r="AA118" s="299" t="s">
        <v>63</v>
      </c>
      <c r="AB118" s="307" t="s">
        <v>8</v>
      </c>
      <c r="AC118" s="303" t="s">
        <v>9</v>
      </c>
      <c r="AD118" s="305" t="s">
        <v>10</v>
      </c>
      <c r="AE118" s="299" t="s">
        <v>63</v>
      </c>
      <c r="AF118" s="307" t="s">
        <v>8</v>
      </c>
      <c r="AG118" s="303" t="s">
        <v>9</v>
      </c>
      <c r="AH118" s="305" t="s">
        <v>10</v>
      </c>
      <c r="AI118" s="299" t="s">
        <v>63</v>
      </c>
      <c r="AJ118" s="354" t="s">
        <v>8</v>
      </c>
      <c r="AK118" s="356" t="s">
        <v>9</v>
      </c>
      <c r="AL118" s="297" t="s">
        <v>10</v>
      </c>
      <c r="AM118" s="295" t="s">
        <v>63</v>
      </c>
      <c r="AN118" s="284"/>
      <c r="AO118"/>
    </row>
    <row r="119" spans="1:42" s="54" customFormat="1" ht="13.8" thickBot="1" x14ac:dyDescent="0.3">
      <c r="A119" s="345"/>
      <c r="B119" s="346"/>
      <c r="C119" s="347"/>
      <c r="D119" s="350"/>
      <c r="E119" s="306"/>
      <c r="F119" s="300"/>
      <c r="G119" s="308"/>
      <c r="H119" s="385"/>
      <c r="I119" s="385"/>
      <c r="J119" s="385"/>
      <c r="K119" s="387"/>
      <c r="L119" s="308"/>
      <c r="M119" s="304"/>
      <c r="N119" s="306"/>
      <c r="O119" s="300"/>
      <c r="P119" s="308"/>
      <c r="Q119" s="304"/>
      <c r="R119" s="306"/>
      <c r="S119" s="300"/>
      <c r="T119" s="308"/>
      <c r="U119" s="304"/>
      <c r="V119" s="306"/>
      <c r="W119" s="300"/>
      <c r="X119" s="308"/>
      <c r="Y119" s="304"/>
      <c r="Z119" s="306"/>
      <c r="AA119" s="300"/>
      <c r="AB119" s="308"/>
      <c r="AC119" s="304"/>
      <c r="AD119" s="306"/>
      <c r="AE119" s="300"/>
      <c r="AF119" s="308"/>
      <c r="AG119" s="304"/>
      <c r="AH119" s="306"/>
      <c r="AI119" s="300"/>
      <c r="AJ119" s="355"/>
      <c r="AK119" s="357"/>
      <c r="AL119" s="298"/>
      <c r="AM119" s="296"/>
      <c r="AN119" s="284"/>
      <c r="AO119"/>
    </row>
    <row r="120" spans="1:42" s="54" customFormat="1" ht="12.75" customHeight="1" x14ac:dyDescent="0.25">
      <c r="A120" s="345"/>
      <c r="B120" s="346"/>
      <c r="C120" s="347"/>
      <c r="D120" s="462">
        <f t="shared" ref="D120:AM120" si="9">SUM(D64+D115)</f>
        <v>5</v>
      </c>
      <c r="E120" s="464">
        <f t="shared" si="9"/>
        <v>24</v>
      </c>
      <c r="F120" s="464">
        <f t="shared" si="9"/>
        <v>55</v>
      </c>
      <c r="G120" s="468">
        <f t="shared" si="9"/>
        <v>405</v>
      </c>
      <c r="H120" s="464">
        <f t="shared" si="9"/>
        <v>150</v>
      </c>
      <c r="I120" s="464">
        <f t="shared" si="9"/>
        <v>125</v>
      </c>
      <c r="J120" s="464">
        <f t="shared" si="9"/>
        <v>110</v>
      </c>
      <c r="K120" s="464">
        <f t="shared" si="9"/>
        <v>20</v>
      </c>
      <c r="L120" s="73">
        <f t="shared" si="9"/>
        <v>90</v>
      </c>
      <c r="M120" s="73">
        <f t="shared" si="9"/>
        <v>90</v>
      </c>
      <c r="N120" s="73">
        <f t="shared" si="9"/>
        <v>20</v>
      </c>
      <c r="O120" s="73">
        <f t="shared" si="9"/>
        <v>0</v>
      </c>
      <c r="P120" s="73">
        <f t="shared" si="9"/>
        <v>40</v>
      </c>
      <c r="Q120" s="73">
        <f t="shared" si="9"/>
        <v>20</v>
      </c>
      <c r="R120" s="73">
        <f t="shared" si="9"/>
        <v>53</v>
      </c>
      <c r="S120" s="73">
        <f t="shared" si="9"/>
        <v>10</v>
      </c>
      <c r="T120" s="73">
        <f t="shared" si="9"/>
        <v>20</v>
      </c>
      <c r="U120" s="73">
        <f t="shared" si="9"/>
        <v>0</v>
      </c>
      <c r="V120" s="73">
        <f t="shared" si="9"/>
        <v>37</v>
      </c>
      <c r="W120" s="73">
        <f t="shared" si="9"/>
        <v>10</v>
      </c>
      <c r="X120" s="73">
        <f t="shared" si="9"/>
        <v>0</v>
      </c>
      <c r="Y120" s="73">
        <f t="shared" si="9"/>
        <v>0</v>
      </c>
      <c r="Z120" s="73">
        <f t="shared" si="9"/>
        <v>0</v>
      </c>
      <c r="AA120" s="73">
        <f t="shared" si="9"/>
        <v>0</v>
      </c>
      <c r="AB120" s="73">
        <f t="shared" si="9"/>
        <v>0</v>
      </c>
      <c r="AC120" s="73">
        <f t="shared" si="9"/>
        <v>15</v>
      </c>
      <c r="AD120" s="73">
        <f t="shared" si="9"/>
        <v>0</v>
      </c>
      <c r="AE120" s="73">
        <f t="shared" si="9"/>
        <v>0</v>
      </c>
      <c r="AF120" s="73">
        <f t="shared" si="9"/>
        <v>0</v>
      </c>
      <c r="AG120" s="73">
        <f t="shared" si="9"/>
        <v>0</v>
      </c>
      <c r="AH120" s="73">
        <f t="shared" si="9"/>
        <v>0</v>
      </c>
      <c r="AI120" s="73">
        <f t="shared" si="9"/>
        <v>0</v>
      </c>
      <c r="AJ120" s="135">
        <f t="shared" si="9"/>
        <v>0</v>
      </c>
      <c r="AK120" s="133">
        <f t="shared" si="9"/>
        <v>0</v>
      </c>
      <c r="AL120" s="133">
        <f t="shared" si="9"/>
        <v>0</v>
      </c>
      <c r="AM120" s="134">
        <f t="shared" si="9"/>
        <v>0</v>
      </c>
      <c r="AN120" s="284"/>
      <c r="AO120"/>
    </row>
    <row r="121" spans="1:42" s="54" customFormat="1" ht="13.5" customHeight="1" thickBot="1" x14ac:dyDescent="0.3">
      <c r="A121" s="345"/>
      <c r="B121" s="346"/>
      <c r="C121" s="347"/>
      <c r="D121" s="463"/>
      <c r="E121" s="465"/>
      <c r="F121" s="465"/>
      <c r="G121" s="469"/>
      <c r="H121" s="465"/>
      <c r="I121" s="465"/>
      <c r="J121" s="465"/>
      <c r="K121" s="465"/>
      <c r="L121" s="301">
        <f>SUM(L120:O120)</f>
        <v>200</v>
      </c>
      <c r="M121" s="302"/>
      <c r="N121" s="302"/>
      <c r="O121" s="475"/>
      <c r="P121" s="301">
        <f>SUM(P120:S120)</f>
        <v>123</v>
      </c>
      <c r="Q121" s="302"/>
      <c r="R121" s="302"/>
      <c r="S121" s="475"/>
      <c r="T121" s="301">
        <f>SUM(T120:W120)</f>
        <v>67</v>
      </c>
      <c r="U121" s="302"/>
      <c r="V121" s="302"/>
      <c r="W121" s="475"/>
      <c r="X121" s="301">
        <f>SUM(X120:AA120)</f>
        <v>0</v>
      </c>
      <c r="Y121" s="302"/>
      <c r="Z121" s="302"/>
      <c r="AA121" s="475"/>
      <c r="AB121" s="301">
        <f>SUM(AB120:AE120)</f>
        <v>15</v>
      </c>
      <c r="AC121" s="302"/>
      <c r="AD121" s="302"/>
      <c r="AE121" s="475"/>
      <c r="AF121" s="301">
        <f>SUM(AF120:AI120)</f>
        <v>0</v>
      </c>
      <c r="AG121" s="302"/>
      <c r="AH121" s="302"/>
      <c r="AI121" s="475"/>
      <c r="AJ121" s="292">
        <f>SUM(AJ120:AM120)</f>
        <v>0</v>
      </c>
      <c r="AK121" s="293"/>
      <c r="AL121" s="293"/>
      <c r="AM121" s="294"/>
      <c r="AN121" s="286">
        <f>SUM(L121:AM121)</f>
        <v>405</v>
      </c>
      <c r="AO121" s="210" t="b">
        <f>SUM(L121:AI121)=G120</f>
        <v>1</v>
      </c>
    </row>
    <row r="122" spans="1:42" s="54" customFormat="1" ht="12.75" customHeight="1" x14ac:dyDescent="0.25">
      <c r="A122" s="345"/>
      <c r="B122" s="346"/>
      <c r="C122" s="347"/>
      <c r="D122" s="333" t="s">
        <v>18</v>
      </c>
      <c r="E122" s="334"/>
      <c r="F122" s="335"/>
      <c r="G122" s="342" t="s">
        <v>19</v>
      </c>
      <c r="H122" s="343"/>
      <c r="I122" s="343"/>
      <c r="J122" s="343"/>
      <c r="K122" s="344"/>
      <c r="L122" s="393">
        <v>4</v>
      </c>
      <c r="M122" s="394"/>
      <c r="N122" s="394"/>
      <c r="O122" s="395"/>
      <c r="P122" s="393">
        <v>0</v>
      </c>
      <c r="Q122" s="394"/>
      <c r="R122" s="394"/>
      <c r="S122" s="395"/>
      <c r="T122" s="393">
        <v>1</v>
      </c>
      <c r="U122" s="394"/>
      <c r="V122" s="394"/>
      <c r="W122" s="395"/>
      <c r="X122" s="393">
        <v>0</v>
      </c>
      <c r="Y122" s="394"/>
      <c r="Z122" s="394"/>
      <c r="AA122" s="395"/>
      <c r="AB122" s="393">
        <v>0</v>
      </c>
      <c r="AC122" s="394"/>
      <c r="AD122" s="394"/>
      <c r="AE122" s="395"/>
      <c r="AF122" s="393">
        <v>0</v>
      </c>
      <c r="AG122" s="394"/>
      <c r="AH122" s="394"/>
      <c r="AI122" s="395"/>
      <c r="AJ122" s="330"/>
      <c r="AK122" s="331"/>
      <c r="AL122" s="331"/>
      <c r="AM122" s="332"/>
      <c r="AN122" s="286">
        <f>SUM(L122:AI122)</f>
        <v>5</v>
      </c>
      <c r="AO122" s="210" t="b">
        <f>AN122=D120</f>
        <v>1</v>
      </c>
    </row>
    <row r="123" spans="1:42" s="54" customFormat="1" ht="12.75" customHeight="1" x14ac:dyDescent="0.25">
      <c r="A123" s="345"/>
      <c r="B123" s="346"/>
      <c r="C123" s="347"/>
      <c r="D123" s="336"/>
      <c r="E123" s="337"/>
      <c r="F123" s="338"/>
      <c r="G123" s="323" t="s">
        <v>20</v>
      </c>
      <c r="H123" s="324"/>
      <c r="I123" s="324"/>
      <c r="J123" s="324"/>
      <c r="K123" s="325"/>
      <c r="L123" s="326">
        <f>7+L72</f>
        <v>9</v>
      </c>
      <c r="M123" s="327"/>
      <c r="N123" s="327"/>
      <c r="O123" s="328"/>
      <c r="P123" s="326">
        <f>6+P72</f>
        <v>10</v>
      </c>
      <c r="Q123" s="327"/>
      <c r="R123" s="327"/>
      <c r="S123" s="328"/>
      <c r="T123" s="326">
        <f>1+T72</f>
        <v>4</v>
      </c>
      <c r="U123" s="327"/>
      <c r="V123" s="327"/>
      <c r="W123" s="328"/>
      <c r="X123" s="326">
        <f>0+X72</f>
        <v>0</v>
      </c>
      <c r="Y123" s="327"/>
      <c r="Z123" s="327"/>
      <c r="AA123" s="328"/>
      <c r="AB123" s="326">
        <f>0+AB72</f>
        <v>1</v>
      </c>
      <c r="AC123" s="327"/>
      <c r="AD123" s="327"/>
      <c r="AE123" s="328"/>
      <c r="AF123" s="326">
        <v>0</v>
      </c>
      <c r="AG123" s="327"/>
      <c r="AH123" s="327"/>
      <c r="AI123" s="328"/>
      <c r="AJ123" s="320"/>
      <c r="AK123" s="321"/>
      <c r="AL123" s="321"/>
      <c r="AM123" s="322"/>
      <c r="AN123" s="286">
        <f>SUM(L123:AI123)</f>
        <v>24</v>
      </c>
      <c r="AO123" s="210" t="b">
        <f>AN123=E120</f>
        <v>1</v>
      </c>
    </row>
    <row r="124" spans="1:42" s="54" customFormat="1" ht="13.5" customHeight="1" thickBot="1" x14ac:dyDescent="0.3">
      <c r="A124" s="345"/>
      <c r="B124" s="346"/>
      <c r="C124" s="347"/>
      <c r="D124" s="339"/>
      <c r="E124" s="340"/>
      <c r="F124" s="341"/>
      <c r="G124" s="323" t="s">
        <v>38</v>
      </c>
      <c r="H124" s="324"/>
      <c r="I124" s="324"/>
      <c r="J124" s="324"/>
      <c r="K124" s="325"/>
      <c r="L124" s="455">
        <f>26+L73</f>
        <v>30</v>
      </c>
      <c r="M124" s="455"/>
      <c r="N124" s="455"/>
      <c r="O124" s="455"/>
      <c r="P124" s="455">
        <f>9+P73</f>
        <v>14</v>
      </c>
      <c r="Q124" s="455"/>
      <c r="R124" s="455"/>
      <c r="S124" s="455"/>
      <c r="T124" s="455">
        <f>3+T73</f>
        <v>9</v>
      </c>
      <c r="U124" s="455"/>
      <c r="V124" s="455"/>
      <c r="W124" s="455"/>
      <c r="X124" s="455">
        <f>0+X73</f>
        <v>0</v>
      </c>
      <c r="Y124" s="455"/>
      <c r="Z124" s="455"/>
      <c r="AA124" s="455"/>
      <c r="AB124" s="455">
        <f>0+AB73</f>
        <v>2</v>
      </c>
      <c r="AC124" s="455"/>
      <c r="AD124" s="455"/>
      <c r="AE124" s="455"/>
      <c r="AF124" s="455">
        <v>0</v>
      </c>
      <c r="AG124" s="455"/>
      <c r="AH124" s="455"/>
      <c r="AI124" s="455"/>
      <c r="AJ124" s="329"/>
      <c r="AK124" s="329"/>
      <c r="AL124" s="329"/>
      <c r="AM124" s="329"/>
      <c r="AN124" s="286">
        <f>SUM(L124:AI124)</f>
        <v>55</v>
      </c>
      <c r="AO124" s="210" t="b">
        <f>AN124=F120</f>
        <v>1</v>
      </c>
    </row>
    <row r="125" spans="1:42" s="54" customFormat="1" ht="13.8" x14ac:dyDescent="0.25">
      <c r="A125" s="76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52"/>
      <c r="V125" s="77"/>
      <c r="W125" s="77"/>
      <c r="X125" s="77"/>
      <c r="Y125" s="77"/>
      <c r="Z125" s="52"/>
      <c r="AA125" s="53"/>
      <c r="AB125" s="213" t="s">
        <v>233</v>
      </c>
      <c r="AC125" s="214"/>
      <c r="AD125" s="215"/>
      <c r="AE125" s="215"/>
      <c r="AF125" s="215"/>
      <c r="AG125" s="215"/>
      <c r="AH125" s="215"/>
      <c r="AI125" s="216"/>
      <c r="AJ125" s="217"/>
      <c r="AK125" s="215"/>
      <c r="AL125" s="215"/>
      <c r="AM125" s="218"/>
      <c r="AN125" s="283"/>
      <c r="AO125"/>
    </row>
    <row r="126" spans="1:42" s="54" customFormat="1" ht="16.5" customHeight="1" x14ac:dyDescent="0.25">
      <c r="A126" s="80" t="s">
        <v>66</v>
      </c>
      <c r="B126" s="81"/>
      <c r="C126" s="81"/>
      <c r="D126" s="81"/>
      <c r="E126" s="81"/>
      <c r="F126" s="81"/>
      <c r="G126" s="81"/>
      <c r="AA126" s="55"/>
      <c r="AB126" s="219" t="s">
        <v>21</v>
      </c>
      <c r="AC126" s="220"/>
      <c r="AD126" s="221"/>
      <c r="AE126" s="221"/>
      <c r="AF126" s="221"/>
      <c r="AG126" s="221"/>
      <c r="AH126" s="221"/>
      <c r="AI126" s="221"/>
      <c r="AJ126" s="221"/>
      <c r="AK126" s="221"/>
      <c r="AL126" s="221"/>
      <c r="AM126" s="222"/>
      <c r="AN126" s="283"/>
      <c r="AO126"/>
    </row>
    <row r="127" spans="1:42" s="54" customFormat="1" ht="15" customHeight="1" x14ac:dyDescent="0.25">
      <c r="A127" s="514" t="s">
        <v>12</v>
      </c>
      <c r="B127" s="315" t="s">
        <v>280</v>
      </c>
      <c r="C127" s="315"/>
      <c r="D127" s="315"/>
      <c r="E127" s="315"/>
      <c r="F127" s="315"/>
      <c r="G127" s="315"/>
      <c r="H127" s="315"/>
      <c r="I127" s="315"/>
      <c r="J127" s="315"/>
      <c r="K127" s="315"/>
      <c r="L127" s="315"/>
      <c r="M127" s="315"/>
      <c r="N127" s="315"/>
      <c r="O127" s="315"/>
      <c r="P127" s="315"/>
      <c r="Q127" s="315"/>
      <c r="R127" s="315"/>
      <c r="S127" s="315"/>
      <c r="T127" s="315"/>
      <c r="U127" s="315"/>
      <c r="V127" s="315"/>
      <c r="W127" s="315"/>
      <c r="X127" s="315"/>
      <c r="Y127" s="315"/>
      <c r="Z127" s="315"/>
      <c r="AA127" s="316"/>
      <c r="AB127" s="223" t="s">
        <v>8</v>
      </c>
      <c r="AC127" s="224" t="s">
        <v>227</v>
      </c>
      <c r="AD127" s="221"/>
      <c r="AE127" s="221"/>
      <c r="AF127" s="221"/>
      <c r="AG127" s="221"/>
      <c r="AH127" s="221"/>
      <c r="AI127" s="221"/>
      <c r="AJ127" s="221"/>
      <c r="AK127" s="221"/>
      <c r="AL127" s="221"/>
      <c r="AM127" s="222"/>
      <c r="AN127" s="283"/>
      <c r="AO127"/>
    </row>
    <row r="128" spans="1:42" s="54" customFormat="1" ht="13.95" customHeight="1" x14ac:dyDescent="0.25">
      <c r="A128" s="514"/>
      <c r="B128" s="315"/>
      <c r="C128" s="315"/>
      <c r="D128" s="315"/>
      <c r="E128" s="315"/>
      <c r="F128" s="315"/>
      <c r="G128" s="315"/>
      <c r="H128" s="315"/>
      <c r="I128" s="315"/>
      <c r="J128" s="315"/>
      <c r="K128" s="315"/>
      <c r="L128" s="315"/>
      <c r="M128" s="315"/>
      <c r="N128" s="315"/>
      <c r="O128" s="315"/>
      <c r="P128" s="315"/>
      <c r="Q128" s="315"/>
      <c r="R128" s="315"/>
      <c r="S128" s="315"/>
      <c r="T128" s="315"/>
      <c r="U128" s="315"/>
      <c r="V128" s="315"/>
      <c r="W128" s="315"/>
      <c r="X128" s="315"/>
      <c r="Y128" s="315"/>
      <c r="Z128" s="315"/>
      <c r="AA128" s="316"/>
      <c r="AB128" s="223" t="s">
        <v>9</v>
      </c>
      <c r="AC128" s="224" t="s">
        <v>228</v>
      </c>
      <c r="AD128" s="221"/>
      <c r="AE128" s="221"/>
      <c r="AF128" s="225"/>
      <c r="AG128" s="221"/>
      <c r="AH128" s="221"/>
      <c r="AI128" s="221"/>
      <c r="AJ128" s="221"/>
      <c r="AK128" s="221"/>
      <c r="AL128" s="221"/>
      <c r="AM128" s="222"/>
      <c r="AN128" s="283"/>
      <c r="AO128"/>
    </row>
    <row r="129" spans="1:41" s="54" customFormat="1" ht="15" x14ac:dyDescent="0.25">
      <c r="A129" s="140" t="s">
        <v>13</v>
      </c>
      <c r="B129" s="2" t="s">
        <v>283</v>
      </c>
      <c r="C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81"/>
      <c r="R129" s="81"/>
      <c r="S129" s="81"/>
      <c r="T129" s="81"/>
      <c r="U129" s="81"/>
      <c r="V129" s="81"/>
      <c r="W129" s="81"/>
      <c r="AA129" s="55"/>
      <c r="AB129" s="223" t="s">
        <v>10</v>
      </c>
      <c r="AC129" s="224" t="s">
        <v>229</v>
      </c>
      <c r="AD129" s="221"/>
      <c r="AE129" s="221"/>
      <c r="AF129" s="221"/>
      <c r="AG129" s="221"/>
      <c r="AH129" s="221"/>
      <c r="AI129" s="221"/>
      <c r="AJ129" s="221"/>
      <c r="AK129" s="221"/>
      <c r="AL129" s="221"/>
      <c r="AM129" s="222"/>
      <c r="AN129" s="283"/>
      <c r="AO129"/>
    </row>
    <row r="130" spans="1:41" s="54" customFormat="1" ht="15" x14ac:dyDescent="0.25">
      <c r="A130" s="140" t="s">
        <v>14</v>
      </c>
      <c r="B130" s="4" t="s">
        <v>281</v>
      </c>
      <c r="C130" s="4"/>
      <c r="D130" s="4"/>
      <c r="E130" s="4"/>
      <c r="F130" s="4"/>
      <c r="G130" s="4"/>
      <c r="H130" s="27"/>
      <c r="I130" s="27"/>
      <c r="J130" s="27"/>
      <c r="K130" s="27"/>
      <c r="L130" s="27"/>
      <c r="M130" s="27"/>
      <c r="N130" s="27"/>
      <c r="O130" s="27"/>
      <c r="P130" s="27"/>
      <c r="Q130" s="88"/>
      <c r="R130" s="88"/>
      <c r="S130" s="88"/>
      <c r="T130" s="88"/>
      <c r="U130" s="88"/>
      <c r="V130" s="88"/>
      <c r="W130" s="88"/>
      <c r="AA130" s="55"/>
      <c r="AB130" s="223" t="s">
        <v>230</v>
      </c>
      <c r="AC130" s="224" t="s">
        <v>231</v>
      </c>
      <c r="AD130" s="221"/>
      <c r="AE130" s="221"/>
      <c r="AF130" s="221"/>
      <c r="AG130" s="221"/>
      <c r="AH130" s="221"/>
      <c r="AI130" s="221"/>
      <c r="AJ130" s="221"/>
      <c r="AK130" s="221"/>
      <c r="AL130" s="221"/>
      <c r="AM130" s="222"/>
      <c r="AN130" s="283"/>
      <c r="AO130"/>
    </row>
    <row r="131" spans="1:41" s="54" customFormat="1" ht="13.95" customHeight="1" x14ac:dyDescent="0.25">
      <c r="A131" s="515" t="s">
        <v>15</v>
      </c>
      <c r="B131" s="516" t="s">
        <v>213</v>
      </c>
      <c r="C131" s="516"/>
      <c r="D131" s="516"/>
      <c r="E131" s="516"/>
      <c r="F131" s="516"/>
      <c r="G131" s="516"/>
      <c r="H131" s="516"/>
      <c r="I131" s="516"/>
      <c r="J131" s="516"/>
      <c r="K131" s="516"/>
      <c r="L131" s="516"/>
      <c r="M131" s="516"/>
      <c r="N131" s="516"/>
      <c r="O131" s="516"/>
      <c r="P131" s="516"/>
      <c r="Q131" s="516"/>
      <c r="R131" s="516"/>
      <c r="S131" s="516"/>
      <c r="T131" s="516"/>
      <c r="U131" s="516"/>
      <c r="V131" s="516"/>
      <c r="W131" s="516"/>
      <c r="X131" s="516"/>
      <c r="Y131" s="516"/>
      <c r="Z131" s="516"/>
      <c r="AA131" s="517"/>
      <c r="AB131" s="223" t="s">
        <v>22</v>
      </c>
      <c r="AC131" s="224" t="s">
        <v>232</v>
      </c>
      <c r="AD131" s="221"/>
      <c r="AE131" s="221"/>
      <c r="AF131" s="221"/>
      <c r="AG131" s="225"/>
      <c r="AH131" s="225"/>
      <c r="AI131" s="225"/>
      <c r="AJ131" s="225"/>
      <c r="AK131" s="221"/>
      <c r="AL131" s="221"/>
      <c r="AM131" s="222"/>
      <c r="AN131" s="283"/>
      <c r="AO131"/>
    </row>
    <row r="132" spans="1:41" s="54" customFormat="1" ht="15.75" customHeight="1" thickBot="1" x14ac:dyDescent="0.3">
      <c r="A132" s="515"/>
      <c r="B132" s="516"/>
      <c r="C132" s="516"/>
      <c r="D132" s="516"/>
      <c r="E132" s="516"/>
      <c r="F132" s="516"/>
      <c r="G132" s="516"/>
      <c r="H132" s="516"/>
      <c r="I132" s="516"/>
      <c r="J132" s="516"/>
      <c r="K132" s="516"/>
      <c r="L132" s="516"/>
      <c r="M132" s="516"/>
      <c r="N132" s="516"/>
      <c r="O132" s="516"/>
      <c r="P132" s="516"/>
      <c r="Q132" s="516"/>
      <c r="R132" s="516"/>
      <c r="S132" s="516"/>
      <c r="T132" s="516"/>
      <c r="U132" s="516"/>
      <c r="V132" s="516"/>
      <c r="W132" s="516"/>
      <c r="X132" s="516"/>
      <c r="Y132" s="516"/>
      <c r="Z132" s="516"/>
      <c r="AA132" s="517"/>
      <c r="AB132" s="223" t="s">
        <v>234</v>
      </c>
      <c r="AC132" s="224" t="s">
        <v>235</v>
      </c>
      <c r="AD132" s="221"/>
      <c r="AE132" s="221"/>
      <c r="AF132" s="221"/>
      <c r="AG132" s="221"/>
      <c r="AH132" s="221"/>
      <c r="AI132" s="221"/>
      <c r="AJ132" s="221"/>
      <c r="AK132" s="221"/>
      <c r="AL132" s="221"/>
      <c r="AM132" s="222"/>
      <c r="AN132" s="283"/>
      <c r="AO132"/>
    </row>
    <row r="133" spans="1:41" s="54" customFormat="1" ht="15.6" thickBot="1" x14ac:dyDescent="0.3">
      <c r="A133" s="140" t="s">
        <v>16</v>
      </c>
      <c r="B133" s="276" t="s">
        <v>282</v>
      </c>
      <c r="C133" s="278"/>
      <c r="D133" s="278"/>
      <c r="E133" s="278"/>
      <c r="F133" s="278"/>
      <c r="G133" s="278"/>
      <c r="H133" s="278"/>
      <c r="I133" s="278"/>
      <c r="J133" s="278"/>
      <c r="K133" s="278"/>
      <c r="L133" s="278"/>
      <c r="M133" s="278"/>
      <c r="N133" s="278"/>
      <c r="O133" s="278"/>
      <c r="P133" s="278"/>
      <c r="Q133" s="278"/>
      <c r="R133" s="278"/>
      <c r="S133" s="278"/>
      <c r="T133" s="278"/>
      <c r="U133" s="278"/>
      <c r="V133" s="278"/>
      <c r="W133" s="278"/>
      <c r="X133" s="278"/>
      <c r="Y133" s="278"/>
      <c r="Z133" s="278"/>
      <c r="AA133" s="279"/>
      <c r="AB133" s="226"/>
      <c r="AC133" s="207" t="s">
        <v>236</v>
      </c>
      <c r="AD133" s="207"/>
      <c r="AE133" s="221"/>
      <c r="AF133" s="221"/>
      <c r="AG133" s="221"/>
      <c r="AH133" s="221"/>
      <c r="AI133" s="221"/>
      <c r="AJ133" s="221"/>
      <c r="AK133" s="221"/>
      <c r="AL133" s="221"/>
      <c r="AM133" s="222"/>
      <c r="AN133" s="283"/>
      <c r="AO133"/>
    </row>
    <row r="134" spans="1:41" s="54" customFormat="1" ht="15.6" thickBot="1" x14ac:dyDescent="0.3">
      <c r="A134" s="140" t="s">
        <v>26</v>
      </c>
      <c r="B134" s="276" t="s">
        <v>285</v>
      </c>
      <c r="C134" s="276"/>
      <c r="D134" s="276"/>
      <c r="E134" s="276"/>
      <c r="F134" s="276"/>
      <c r="G134" s="276"/>
      <c r="H134" s="276"/>
      <c r="I134" s="276"/>
      <c r="J134" s="276"/>
      <c r="K134" s="276"/>
      <c r="L134" s="276"/>
      <c r="M134" s="276"/>
      <c r="N134" s="276"/>
      <c r="O134" s="276"/>
      <c r="P134" s="276"/>
      <c r="Q134" s="276"/>
      <c r="R134" s="276"/>
      <c r="S134" s="276"/>
      <c r="T134" s="276"/>
      <c r="U134" s="276"/>
      <c r="V134" s="276"/>
      <c r="W134" s="276"/>
      <c r="X134" s="276"/>
      <c r="Y134" s="276"/>
      <c r="Z134" s="276"/>
      <c r="AA134" s="277"/>
      <c r="AB134" s="227"/>
      <c r="AC134" s="207" t="s">
        <v>237</v>
      </c>
      <c r="AD134" s="207"/>
      <c r="AE134" s="225"/>
      <c r="AF134" s="225"/>
      <c r="AG134" s="225"/>
      <c r="AH134" s="225"/>
      <c r="AI134" s="225"/>
      <c r="AJ134" s="225"/>
      <c r="AK134" s="225"/>
      <c r="AL134" s="225"/>
      <c r="AM134" s="222"/>
      <c r="AN134" s="283"/>
      <c r="AO134"/>
    </row>
    <row r="135" spans="1:41" s="54" customFormat="1" ht="15" x14ac:dyDescent="0.25">
      <c r="A135" s="140" t="s">
        <v>27</v>
      </c>
      <c r="B135" s="276" t="s">
        <v>284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81"/>
      <c r="R135" s="81"/>
      <c r="S135" s="81"/>
      <c r="T135" s="81"/>
      <c r="U135" s="81"/>
      <c r="V135" s="81"/>
      <c r="W135" s="81"/>
      <c r="AA135" s="55"/>
      <c r="AB135"/>
      <c r="AC135" s="228"/>
      <c r="AD135"/>
      <c r="AE135"/>
      <c r="AF135" s="81"/>
      <c r="AG135"/>
      <c r="AH135"/>
      <c r="AI135"/>
      <c r="AJ135"/>
      <c r="AM135" s="55"/>
      <c r="AN135" s="283"/>
      <c r="AO135"/>
    </row>
    <row r="136" spans="1:41" s="54" customFormat="1" ht="14.4" thickBot="1" x14ac:dyDescent="0.3">
      <c r="A136" s="90"/>
      <c r="B136" s="91"/>
      <c r="C136" s="91"/>
      <c r="D136" s="91"/>
      <c r="E136" s="92"/>
      <c r="F136" s="92"/>
      <c r="G136" s="92"/>
      <c r="H136" s="92"/>
      <c r="I136" s="92"/>
      <c r="J136" s="92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3"/>
      <c r="V136" s="93"/>
      <c r="W136" s="93"/>
      <c r="X136" s="93"/>
      <c r="Y136" s="93"/>
      <c r="Z136" s="93"/>
      <c r="AA136" s="94"/>
      <c r="AB136" s="317" t="s">
        <v>31</v>
      </c>
      <c r="AC136" s="318"/>
      <c r="AD136" s="318"/>
      <c r="AE136" s="318"/>
      <c r="AF136" s="318"/>
      <c r="AG136" s="318"/>
      <c r="AH136" s="318"/>
      <c r="AI136" s="318"/>
      <c r="AJ136" s="318"/>
      <c r="AK136" s="318"/>
      <c r="AL136" s="318"/>
      <c r="AM136" s="319"/>
      <c r="AN136" s="283"/>
      <c r="AO136"/>
    </row>
    <row r="137" spans="1:41" s="54" customFormat="1" ht="24.9" customHeight="1" x14ac:dyDescent="0.25">
      <c r="A137" s="437"/>
      <c r="B137" s="438"/>
      <c r="C137" s="439"/>
      <c r="D137" s="440" t="s">
        <v>217</v>
      </c>
      <c r="E137" s="441"/>
      <c r="F137" s="441"/>
      <c r="G137" s="441"/>
      <c r="H137" s="441"/>
      <c r="I137" s="441"/>
      <c r="J137" s="441"/>
      <c r="K137" s="441"/>
      <c r="L137" s="441"/>
      <c r="M137" s="441"/>
      <c r="N137" s="441"/>
      <c r="O137" s="441"/>
      <c r="P137" s="441"/>
      <c r="Q137" s="441"/>
      <c r="R137" s="441"/>
      <c r="S137" s="441"/>
      <c r="T137" s="441"/>
      <c r="U137" s="441"/>
      <c r="V137" s="441"/>
      <c r="W137" s="441"/>
      <c r="X137" s="442"/>
      <c r="Y137" s="442"/>
      <c r="Z137" s="442"/>
      <c r="AA137" s="443"/>
      <c r="AB137" s="448" t="s">
        <v>85</v>
      </c>
      <c r="AC137" s="334"/>
      <c r="AD137" s="334"/>
      <c r="AE137" s="334"/>
      <c r="AF137" s="334"/>
      <c r="AG137" s="334"/>
      <c r="AH137" s="334"/>
      <c r="AI137" s="334"/>
      <c r="AJ137" s="334"/>
      <c r="AK137" s="334"/>
      <c r="AL137" s="334"/>
      <c r="AM137" s="449"/>
      <c r="AN137" s="283"/>
      <c r="AO137"/>
    </row>
    <row r="138" spans="1:41" s="54" customFormat="1" ht="24.9" customHeight="1" x14ac:dyDescent="0.25">
      <c r="A138" s="434" t="s">
        <v>91</v>
      </c>
      <c r="B138" s="337"/>
      <c r="C138" s="435"/>
      <c r="D138" s="444"/>
      <c r="E138" s="445"/>
      <c r="F138" s="445"/>
      <c r="G138" s="445"/>
      <c r="H138" s="445"/>
      <c r="I138" s="445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/>
      <c r="U138" s="445"/>
      <c r="V138" s="445"/>
      <c r="W138" s="445"/>
      <c r="X138" s="446"/>
      <c r="Y138" s="446"/>
      <c r="Z138" s="446"/>
      <c r="AA138" s="447"/>
      <c r="AB138" s="434"/>
      <c r="AC138" s="337"/>
      <c r="AD138" s="337"/>
      <c r="AE138" s="337"/>
      <c r="AF138" s="337"/>
      <c r="AG138" s="337"/>
      <c r="AH138" s="337"/>
      <c r="AI138" s="337"/>
      <c r="AJ138" s="337"/>
      <c r="AK138" s="337"/>
      <c r="AL138" s="337"/>
      <c r="AM138" s="436"/>
      <c r="AN138" s="283"/>
      <c r="AO138"/>
    </row>
    <row r="139" spans="1:41" s="54" customFormat="1" ht="15.9" customHeight="1" x14ac:dyDescent="0.25">
      <c r="A139" s="434"/>
      <c r="B139" s="337"/>
      <c r="C139" s="435"/>
      <c r="D139" s="2" t="s">
        <v>53</v>
      </c>
      <c r="E139" s="50"/>
      <c r="F139" s="50"/>
      <c r="G139" s="50"/>
      <c r="H139" s="50"/>
      <c r="I139" s="57" t="str">
        <f>(D9)</f>
        <v>PROFIL PRAKTYCZNY</v>
      </c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AB139" s="434"/>
      <c r="AC139" s="337"/>
      <c r="AD139" s="337"/>
      <c r="AE139" s="337"/>
      <c r="AF139" s="337"/>
      <c r="AG139" s="337"/>
      <c r="AH139" s="337"/>
      <c r="AI139" s="337"/>
      <c r="AJ139" s="337"/>
      <c r="AK139" s="337"/>
      <c r="AL139" s="337"/>
      <c r="AM139" s="436"/>
      <c r="AN139" s="283"/>
      <c r="AO139"/>
    </row>
    <row r="140" spans="1:41" s="54" customFormat="1" ht="15.9" customHeight="1" x14ac:dyDescent="0.25">
      <c r="A140" s="434"/>
      <c r="B140" s="337"/>
      <c r="C140" s="435"/>
      <c r="D140" s="2" t="s">
        <v>41</v>
      </c>
      <c r="E140" s="56"/>
      <c r="F140" s="56"/>
      <c r="G140" s="56"/>
      <c r="H140" s="56"/>
      <c r="I140" s="57" t="str">
        <f>(D10)</f>
        <v>STUDIA PIERWSZEGO STOPNIA (3-letnie, licencjackie)</v>
      </c>
      <c r="J140" s="4"/>
      <c r="K140" s="56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2"/>
      <c r="W140" s="2"/>
      <c r="X140" s="4"/>
      <c r="Y140" s="2"/>
      <c r="Z140" s="2"/>
      <c r="AA140" s="2"/>
      <c r="AB140" s="413"/>
      <c r="AC140" s="414"/>
      <c r="AD140" s="414"/>
      <c r="AE140" s="414"/>
      <c r="AF140" s="414"/>
      <c r="AG140" s="414"/>
      <c r="AH140" s="414"/>
      <c r="AI140" s="414"/>
      <c r="AJ140" s="414"/>
      <c r="AK140" s="414"/>
      <c r="AL140" s="414"/>
      <c r="AM140" s="416"/>
      <c r="AN140" s="283"/>
      <c r="AO140"/>
    </row>
    <row r="141" spans="1:41" s="54" customFormat="1" ht="15.9" customHeight="1" x14ac:dyDescent="0.25">
      <c r="A141" s="417"/>
      <c r="B141" s="418"/>
      <c r="C141" s="419"/>
      <c r="D141" s="2" t="s">
        <v>40</v>
      </c>
      <c r="E141" s="56"/>
      <c r="F141" s="56"/>
      <c r="G141" s="2"/>
      <c r="H141" s="2"/>
      <c r="I141" s="57" t="str">
        <f>(D11)</f>
        <v>STUDIA NIESTACJONARNE</v>
      </c>
      <c r="J141" s="4"/>
      <c r="K141" s="57"/>
      <c r="L141" s="57"/>
      <c r="M141" s="58"/>
      <c r="N141" s="56"/>
      <c r="O141" s="57"/>
      <c r="P141" s="57"/>
      <c r="Q141" s="57"/>
      <c r="R141" s="57"/>
      <c r="S141" s="57"/>
      <c r="T141" s="57"/>
      <c r="U141" s="57"/>
      <c r="V141" s="2"/>
      <c r="W141" s="2"/>
      <c r="X141" s="4"/>
      <c r="Y141" s="49"/>
      <c r="Z141" s="49"/>
      <c r="AA141" s="49"/>
      <c r="AB141" s="413" t="s">
        <v>86</v>
      </c>
      <c r="AC141" s="414"/>
      <c r="AD141" s="414"/>
      <c r="AE141" s="414"/>
      <c r="AF141" s="414"/>
      <c r="AG141" s="414"/>
      <c r="AH141" s="414"/>
      <c r="AI141" s="414"/>
      <c r="AJ141" s="414"/>
      <c r="AK141" s="414"/>
      <c r="AL141" s="414"/>
      <c r="AM141" s="416"/>
      <c r="AN141" s="283"/>
      <c r="AO141"/>
    </row>
    <row r="142" spans="1:41" s="54" customFormat="1" ht="15.9" customHeight="1" x14ac:dyDescent="0.25">
      <c r="A142" s="413"/>
      <c r="B142" s="414"/>
      <c r="C142" s="415"/>
      <c r="D142" s="2" t="s">
        <v>0</v>
      </c>
      <c r="E142" s="2"/>
      <c r="F142" s="2"/>
      <c r="G142" s="2"/>
      <c r="H142" s="2"/>
      <c r="I142" s="57" t="str">
        <f>(D8)</f>
        <v>FINANSE I RACHUNKOWOŚĆ</v>
      </c>
      <c r="J142" s="4"/>
      <c r="K142" s="57"/>
      <c r="L142" s="57"/>
      <c r="M142" s="57"/>
      <c r="N142" s="56"/>
      <c r="O142" s="57"/>
      <c r="P142" s="57"/>
      <c r="Q142" s="57"/>
      <c r="R142" s="57"/>
      <c r="S142" s="57"/>
      <c r="T142" s="57"/>
      <c r="U142" s="57"/>
      <c r="V142" s="2"/>
      <c r="W142" s="2"/>
      <c r="X142" s="4"/>
      <c r="Y142" s="49"/>
      <c r="Z142" s="49"/>
      <c r="AA142" s="49"/>
      <c r="AB142" s="413" t="s">
        <v>52</v>
      </c>
      <c r="AC142" s="414"/>
      <c r="AD142" s="414"/>
      <c r="AE142" s="414"/>
      <c r="AF142" s="414"/>
      <c r="AG142" s="414"/>
      <c r="AH142" s="414"/>
      <c r="AI142" s="414"/>
      <c r="AJ142" s="414"/>
      <c r="AK142" s="414"/>
      <c r="AL142" s="414"/>
      <c r="AM142" s="416"/>
      <c r="AN142" s="283"/>
      <c r="AO142"/>
    </row>
    <row r="143" spans="1:41" s="54" customFormat="1" ht="15.9" customHeight="1" x14ac:dyDescent="0.25">
      <c r="A143" s="417"/>
      <c r="B143" s="418"/>
      <c r="C143" s="419"/>
      <c r="D143" s="5" t="s">
        <v>1</v>
      </c>
      <c r="E143" s="2"/>
      <c r="F143" s="2"/>
      <c r="G143" s="2"/>
      <c r="H143" s="2"/>
      <c r="I143" s="57" t="s">
        <v>137</v>
      </c>
      <c r="J143" s="4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2"/>
      <c r="W143" s="2"/>
      <c r="X143" s="4"/>
      <c r="Y143" s="2"/>
      <c r="Z143" s="2"/>
      <c r="AA143" s="2"/>
      <c r="AB143" s="417"/>
      <c r="AC143" s="418"/>
      <c r="AD143" s="418"/>
      <c r="AE143" s="418"/>
      <c r="AF143" s="418"/>
      <c r="AG143" s="418"/>
      <c r="AH143" s="418"/>
      <c r="AI143" s="418"/>
      <c r="AJ143" s="418"/>
      <c r="AK143" s="418"/>
      <c r="AL143" s="418"/>
      <c r="AM143" s="420"/>
      <c r="AN143" s="283"/>
      <c r="AO143"/>
    </row>
    <row r="144" spans="1:41" s="54" customFormat="1" ht="15.9" customHeight="1" x14ac:dyDescent="0.25">
      <c r="A144" s="417"/>
      <c r="B144" s="418"/>
      <c r="C144" s="419"/>
      <c r="D144" s="5"/>
      <c r="E144" s="2"/>
      <c r="F144" s="2"/>
      <c r="G144" s="2"/>
      <c r="H144" s="2"/>
      <c r="I144" s="58" t="s">
        <v>169</v>
      </c>
      <c r="J144" s="4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2"/>
      <c r="W144" s="2"/>
      <c r="X144" s="4"/>
      <c r="Y144" s="2"/>
      <c r="Z144" s="2"/>
      <c r="AA144" s="2"/>
      <c r="AB144" s="417"/>
      <c r="AC144" s="418"/>
      <c r="AD144" s="418"/>
      <c r="AE144" s="418"/>
      <c r="AF144" s="418"/>
      <c r="AG144" s="418"/>
      <c r="AH144" s="418"/>
      <c r="AI144" s="418"/>
      <c r="AJ144" s="418"/>
      <c r="AK144" s="418"/>
      <c r="AL144" s="418"/>
      <c r="AM144" s="420"/>
      <c r="AN144" s="283"/>
      <c r="AO144"/>
    </row>
    <row r="145" spans="1:44" s="54" customFormat="1" ht="15.9" customHeight="1" x14ac:dyDescent="0.25">
      <c r="A145" s="158"/>
      <c r="B145" s="30"/>
      <c r="C145" s="159"/>
      <c r="D145" s="5"/>
      <c r="E145" s="2"/>
      <c r="F145" s="2"/>
      <c r="G145" s="2"/>
      <c r="H145" s="2"/>
      <c r="I145" s="58" t="s">
        <v>138</v>
      </c>
      <c r="J145" s="4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2"/>
      <c r="W145" s="2"/>
      <c r="X145" s="4"/>
      <c r="Y145" s="2"/>
      <c r="Z145" s="2"/>
      <c r="AA145" s="2"/>
      <c r="AB145" s="158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160"/>
      <c r="AN145" s="283"/>
      <c r="AO145"/>
    </row>
    <row r="146" spans="1:44" s="54" customFormat="1" ht="15.9" customHeight="1" x14ac:dyDescent="0.25">
      <c r="A146" s="158"/>
      <c r="B146" s="30"/>
      <c r="C146" s="159"/>
      <c r="D146" s="5"/>
      <c r="E146" s="2"/>
      <c r="F146" s="2"/>
      <c r="G146" s="2"/>
      <c r="H146" s="2"/>
      <c r="I146" s="58" t="s">
        <v>210</v>
      </c>
      <c r="J146" s="4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2"/>
      <c r="W146" s="2"/>
      <c r="X146" s="4"/>
      <c r="Y146" s="2"/>
      <c r="Z146" s="2"/>
      <c r="AA146" s="2"/>
      <c r="AB146" s="158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160"/>
      <c r="AN146" s="283"/>
      <c r="AO146"/>
    </row>
    <row r="147" spans="1:44" s="54" customFormat="1" ht="15.9" customHeight="1" x14ac:dyDescent="0.25">
      <c r="A147" s="417"/>
      <c r="B147" s="418"/>
      <c r="C147" s="419"/>
      <c r="D147" s="5"/>
      <c r="E147" s="2"/>
      <c r="F147" s="2"/>
      <c r="G147" s="2"/>
      <c r="H147" s="2"/>
      <c r="I147" s="57"/>
      <c r="J147" s="4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2"/>
      <c r="W147" s="2"/>
      <c r="X147" s="4"/>
      <c r="Y147" s="2"/>
      <c r="Z147" s="2"/>
      <c r="AA147" s="2"/>
      <c r="AB147" s="417"/>
      <c r="AC147" s="418"/>
      <c r="AD147" s="418"/>
      <c r="AE147" s="418"/>
      <c r="AF147" s="418"/>
      <c r="AG147" s="418"/>
      <c r="AH147" s="418"/>
      <c r="AI147" s="418"/>
      <c r="AJ147" s="418"/>
      <c r="AK147" s="418"/>
      <c r="AL147" s="418"/>
      <c r="AM147" s="420"/>
      <c r="AN147" s="283"/>
      <c r="AO147"/>
    </row>
    <row r="148" spans="1:44" s="54" customFormat="1" ht="15.9" customHeight="1" thickBot="1" x14ac:dyDescent="0.3">
      <c r="A148" s="421"/>
      <c r="B148" s="422"/>
      <c r="C148" s="423"/>
      <c r="D148" s="424"/>
      <c r="E148" s="422"/>
      <c r="F148" s="422"/>
      <c r="G148" s="422"/>
      <c r="H148" s="422"/>
      <c r="I148" s="422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5"/>
      <c r="AB148" s="426"/>
      <c r="AC148" s="427"/>
      <c r="AD148" s="427"/>
      <c r="AE148" s="427"/>
      <c r="AF148" s="427"/>
      <c r="AG148" s="427"/>
      <c r="AH148" s="427"/>
      <c r="AI148" s="427"/>
      <c r="AJ148" s="427"/>
      <c r="AK148" s="427"/>
      <c r="AL148" s="427"/>
      <c r="AM148" s="428"/>
      <c r="AN148" s="283"/>
      <c r="AO148"/>
    </row>
    <row r="149" spans="1:44" s="54" customFormat="1" ht="6" customHeight="1" thickBot="1" x14ac:dyDescent="0.3">
      <c r="A149" s="107"/>
      <c r="B149" s="62"/>
      <c r="C149" s="62"/>
      <c r="D149" s="60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86"/>
      <c r="W149" s="86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M149" s="55"/>
      <c r="AN149" s="283"/>
      <c r="AO149"/>
    </row>
    <row r="150" spans="1:44" s="54" customFormat="1" x14ac:dyDescent="0.25">
      <c r="A150" s="396" t="s">
        <v>76</v>
      </c>
      <c r="B150" s="399" t="s">
        <v>47</v>
      </c>
      <c r="C150" s="400"/>
      <c r="D150" s="405" t="s">
        <v>2</v>
      </c>
      <c r="E150" s="406"/>
      <c r="F150" s="407"/>
      <c r="G150" s="411" t="s">
        <v>3</v>
      </c>
      <c r="H150" s="343"/>
      <c r="I150" s="343"/>
      <c r="J150" s="343"/>
      <c r="K150" s="343"/>
      <c r="L150" s="353" t="s">
        <v>127</v>
      </c>
      <c r="M150" s="343"/>
      <c r="N150" s="343"/>
      <c r="O150" s="343"/>
      <c r="P150" s="343"/>
      <c r="Q150" s="343"/>
      <c r="R150" s="343"/>
      <c r="S150" s="343"/>
      <c r="T150" s="343"/>
      <c r="U150" s="343"/>
      <c r="V150" s="343"/>
      <c r="W150" s="343"/>
      <c r="X150" s="343"/>
      <c r="Y150" s="343"/>
      <c r="Z150" s="343"/>
      <c r="AA150" s="343"/>
      <c r="AB150" s="343"/>
      <c r="AC150" s="343"/>
      <c r="AD150" s="343"/>
      <c r="AE150" s="343"/>
      <c r="AF150" s="343"/>
      <c r="AG150" s="343"/>
      <c r="AH150" s="343"/>
      <c r="AI150" s="343"/>
      <c r="AJ150" s="343"/>
      <c r="AK150" s="343"/>
      <c r="AL150" s="343"/>
      <c r="AM150" s="344"/>
      <c r="AN150" s="283"/>
      <c r="AO150"/>
    </row>
    <row r="151" spans="1:44" s="54" customFormat="1" x14ac:dyDescent="0.25">
      <c r="A151" s="397"/>
      <c r="B151" s="401"/>
      <c r="C151" s="402"/>
      <c r="D151" s="408"/>
      <c r="E151" s="409"/>
      <c r="F151" s="410"/>
      <c r="G151" s="307" t="s">
        <v>4</v>
      </c>
      <c r="H151" s="384" t="s">
        <v>5</v>
      </c>
      <c r="I151" s="384"/>
      <c r="J151" s="384"/>
      <c r="K151" s="386"/>
      <c r="L151" s="312" t="s">
        <v>55</v>
      </c>
      <c r="M151" s="313"/>
      <c r="N151" s="313"/>
      <c r="O151" s="314"/>
      <c r="P151" s="312" t="s">
        <v>56</v>
      </c>
      <c r="Q151" s="313"/>
      <c r="R151" s="313"/>
      <c r="S151" s="314"/>
      <c r="T151" s="312" t="s">
        <v>57</v>
      </c>
      <c r="U151" s="313"/>
      <c r="V151" s="313"/>
      <c r="W151" s="314"/>
      <c r="X151" s="312" t="s">
        <v>58</v>
      </c>
      <c r="Y151" s="313"/>
      <c r="Z151" s="313"/>
      <c r="AA151" s="314"/>
      <c r="AB151" s="312" t="s">
        <v>59</v>
      </c>
      <c r="AC151" s="313"/>
      <c r="AD151" s="313"/>
      <c r="AE151" s="314"/>
      <c r="AF151" s="312" t="s">
        <v>60</v>
      </c>
      <c r="AG151" s="313"/>
      <c r="AH151" s="313"/>
      <c r="AI151" s="314"/>
      <c r="AJ151" s="309" t="s">
        <v>61</v>
      </c>
      <c r="AK151" s="310"/>
      <c r="AL151" s="310"/>
      <c r="AM151" s="311"/>
      <c r="AN151" s="283"/>
      <c r="AO151"/>
    </row>
    <row r="152" spans="1:44" s="54" customFormat="1" ht="12.75" customHeight="1" x14ac:dyDescent="0.25">
      <c r="A152" s="397"/>
      <c r="B152" s="401"/>
      <c r="C152" s="402"/>
      <c r="D152" s="349" t="s">
        <v>6</v>
      </c>
      <c r="E152" s="305" t="s">
        <v>7</v>
      </c>
      <c r="F152" s="299" t="s">
        <v>38</v>
      </c>
      <c r="G152" s="412"/>
      <c r="H152" s="384" t="s">
        <v>8</v>
      </c>
      <c r="I152" s="384" t="s">
        <v>9</v>
      </c>
      <c r="J152" s="384" t="s">
        <v>62</v>
      </c>
      <c r="K152" s="386" t="s">
        <v>142</v>
      </c>
      <c r="L152" s="429" t="s">
        <v>84</v>
      </c>
      <c r="M152" s="430"/>
      <c r="N152" s="430"/>
      <c r="O152" s="430"/>
      <c r="P152" s="430"/>
      <c r="Q152" s="430"/>
      <c r="R152" s="430"/>
      <c r="S152" s="430"/>
      <c r="T152" s="430"/>
      <c r="U152" s="430"/>
      <c r="V152" s="430"/>
      <c r="W152" s="430"/>
      <c r="X152" s="430"/>
      <c r="Y152" s="430"/>
      <c r="Z152" s="430"/>
      <c r="AA152" s="430"/>
      <c r="AB152" s="430"/>
      <c r="AC152" s="430"/>
      <c r="AD152" s="430"/>
      <c r="AE152" s="430"/>
      <c r="AF152" s="430"/>
      <c r="AG152" s="430"/>
      <c r="AH152" s="430"/>
      <c r="AI152" s="430"/>
      <c r="AJ152" s="430"/>
      <c r="AK152" s="430"/>
      <c r="AL152" s="430"/>
      <c r="AM152" s="431"/>
      <c r="AN152" s="283"/>
      <c r="AO152"/>
    </row>
    <row r="153" spans="1:44" s="54" customFormat="1" x14ac:dyDescent="0.25">
      <c r="A153" s="397"/>
      <c r="B153" s="401"/>
      <c r="C153" s="402"/>
      <c r="D153" s="349"/>
      <c r="E153" s="351"/>
      <c r="F153" s="352"/>
      <c r="G153" s="412"/>
      <c r="H153" s="384"/>
      <c r="I153" s="384"/>
      <c r="J153" s="384"/>
      <c r="K153" s="386"/>
      <c r="L153" s="307" t="s">
        <v>8</v>
      </c>
      <c r="M153" s="303" t="s">
        <v>9</v>
      </c>
      <c r="N153" s="305" t="s">
        <v>10</v>
      </c>
      <c r="O153" s="299" t="s">
        <v>143</v>
      </c>
      <c r="P153" s="307" t="s">
        <v>8</v>
      </c>
      <c r="Q153" s="303" t="s">
        <v>9</v>
      </c>
      <c r="R153" s="305" t="s">
        <v>10</v>
      </c>
      <c r="S153" s="299" t="s">
        <v>143</v>
      </c>
      <c r="T153" s="307" t="s">
        <v>8</v>
      </c>
      <c r="U153" s="303" t="s">
        <v>9</v>
      </c>
      <c r="V153" s="305" t="s">
        <v>10</v>
      </c>
      <c r="W153" s="299" t="s">
        <v>143</v>
      </c>
      <c r="X153" s="307" t="s">
        <v>8</v>
      </c>
      <c r="Y153" s="303" t="s">
        <v>9</v>
      </c>
      <c r="Z153" s="305" t="s">
        <v>10</v>
      </c>
      <c r="AA153" s="299" t="s">
        <v>143</v>
      </c>
      <c r="AB153" s="307" t="s">
        <v>8</v>
      </c>
      <c r="AC153" s="303" t="s">
        <v>9</v>
      </c>
      <c r="AD153" s="305" t="s">
        <v>10</v>
      </c>
      <c r="AE153" s="299" t="s">
        <v>143</v>
      </c>
      <c r="AF153" s="307" t="s">
        <v>8</v>
      </c>
      <c r="AG153" s="303" t="s">
        <v>9</v>
      </c>
      <c r="AH153" s="305" t="s">
        <v>10</v>
      </c>
      <c r="AI153" s="299" t="s">
        <v>143</v>
      </c>
      <c r="AJ153" s="354" t="s">
        <v>8</v>
      </c>
      <c r="AK153" s="356" t="s">
        <v>9</v>
      </c>
      <c r="AL153" s="297" t="s">
        <v>10</v>
      </c>
      <c r="AM153" s="295" t="s">
        <v>63</v>
      </c>
      <c r="AN153" s="283"/>
      <c r="AO153"/>
    </row>
    <row r="154" spans="1:44" s="54" customFormat="1" ht="13.8" thickBot="1" x14ac:dyDescent="0.3">
      <c r="A154" s="398"/>
      <c r="B154" s="403"/>
      <c r="C154" s="404"/>
      <c r="D154" s="350"/>
      <c r="E154" s="306"/>
      <c r="F154" s="300"/>
      <c r="G154" s="308"/>
      <c r="H154" s="385"/>
      <c r="I154" s="385"/>
      <c r="J154" s="385"/>
      <c r="K154" s="387"/>
      <c r="L154" s="308"/>
      <c r="M154" s="304"/>
      <c r="N154" s="306"/>
      <c r="O154" s="300"/>
      <c r="P154" s="308"/>
      <c r="Q154" s="304"/>
      <c r="R154" s="306"/>
      <c r="S154" s="300"/>
      <c r="T154" s="308"/>
      <c r="U154" s="304"/>
      <c r="V154" s="306"/>
      <c r="W154" s="300"/>
      <c r="X154" s="308"/>
      <c r="Y154" s="304"/>
      <c r="Z154" s="306"/>
      <c r="AA154" s="300"/>
      <c r="AB154" s="308"/>
      <c r="AC154" s="304"/>
      <c r="AD154" s="306"/>
      <c r="AE154" s="300"/>
      <c r="AF154" s="308"/>
      <c r="AG154" s="304"/>
      <c r="AH154" s="306"/>
      <c r="AI154" s="300"/>
      <c r="AJ154" s="355"/>
      <c r="AK154" s="357"/>
      <c r="AL154" s="298"/>
      <c r="AM154" s="296"/>
      <c r="AN154" s="283"/>
      <c r="AO154"/>
    </row>
    <row r="155" spans="1:44" s="58" customFormat="1" ht="18" customHeight="1" thickBot="1" x14ac:dyDescent="0.3">
      <c r="A155" s="63" t="s">
        <v>32</v>
      </c>
      <c r="B155" s="454" t="s">
        <v>79</v>
      </c>
      <c r="C155" s="454"/>
      <c r="D155" s="480"/>
      <c r="E155" s="480"/>
      <c r="F155" s="109"/>
      <c r="G155" s="109"/>
      <c r="H155" s="481"/>
      <c r="I155" s="480"/>
      <c r="J155" s="480"/>
      <c r="K155" s="480"/>
      <c r="L155" s="480"/>
      <c r="M155" s="480"/>
      <c r="N155" s="480"/>
      <c r="O155" s="480"/>
      <c r="P155" s="480"/>
      <c r="Q155" s="480"/>
      <c r="R155" s="480"/>
      <c r="S155" s="480"/>
      <c r="T155" s="480"/>
      <c r="U155" s="480"/>
      <c r="V155" s="480"/>
      <c r="W155" s="480"/>
      <c r="X155" s="480"/>
      <c r="Y155" s="480"/>
      <c r="Z155" s="480"/>
      <c r="AA155" s="480"/>
      <c r="AB155" s="480"/>
      <c r="AC155" s="480"/>
      <c r="AD155" s="480"/>
      <c r="AE155" s="480"/>
      <c r="AF155" s="480"/>
      <c r="AG155" s="480"/>
      <c r="AH155" s="480"/>
      <c r="AI155" s="480"/>
      <c r="AJ155" s="480"/>
      <c r="AK155" s="480"/>
      <c r="AL155" s="480"/>
      <c r="AM155" s="482"/>
      <c r="AN155" s="283"/>
      <c r="AO155" s="250" t="s">
        <v>255</v>
      </c>
      <c r="AP155" s="4">
        <f>SUM(AP156:AP179)</f>
        <v>223</v>
      </c>
    </row>
    <row r="156" spans="1:44" s="54" customFormat="1" ht="18" customHeight="1" x14ac:dyDescent="0.25">
      <c r="A156" s="12" t="s">
        <v>12</v>
      </c>
      <c r="B156" s="458" t="s">
        <v>133</v>
      </c>
      <c r="C156" s="459"/>
      <c r="D156" s="151"/>
      <c r="E156" s="152">
        <v>2</v>
      </c>
      <c r="F156" s="8">
        <v>2</v>
      </c>
      <c r="G156" s="171">
        <f t="shared" ref="G156:G176" si="10">SUM(H156:K156)</f>
        <v>20</v>
      </c>
      <c r="H156" s="7">
        <f t="shared" ref="H156:I163" si="11">L156+P156+T156+X156+AB156+AF156+AJ156</f>
        <v>10</v>
      </c>
      <c r="I156" s="172">
        <f t="shared" si="11"/>
        <v>10</v>
      </c>
      <c r="J156" s="7"/>
      <c r="K156" s="7"/>
      <c r="L156" s="6"/>
      <c r="M156" s="7"/>
      <c r="N156" s="7"/>
      <c r="O156" s="8"/>
      <c r="P156" s="153">
        <v>10</v>
      </c>
      <c r="Q156" s="7">
        <v>10</v>
      </c>
      <c r="R156" s="7"/>
      <c r="S156" s="8"/>
      <c r="T156" s="153"/>
      <c r="U156" s="7"/>
      <c r="V156" s="7"/>
      <c r="W156" s="8"/>
      <c r="X156" s="153"/>
      <c r="Y156" s="7"/>
      <c r="Z156" s="7"/>
      <c r="AA156" s="8"/>
      <c r="AB156" s="153"/>
      <c r="AC156" s="7"/>
      <c r="AD156" s="7"/>
      <c r="AE156" s="32"/>
      <c r="AF156" s="110"/>
      <c r="AG156" s="31"/>
      <c r="AH156" s="31"/>
      <c r="AI156" s="32"/>
      <c r="AJ156" s="136"/>
      <c r="AK156" s="137"/>
      <c r="AL156" s="137"/>
      <c r="AM156" s="121"/>
      <c r="AN156" s="283"/>
      <c r="AP156" s="81">
        <v>8</v>
      </c>
    </row>
    <row r="157" spans="1:44" s="54" customFormat="1" ht="18" customHeight="1" x14ac:dyDescent="0.25">
      <c r="A157" s="16" t="s">
        <v>13</v>
      </c>
      <c r="B157" s="460" t="s">
        <v>108</v>
      </c>
      <c r="C157" s="461"/>
      <c r="D157" s="111">
        <v>1</v>
      </c>
      <c r="E157" s="18">
        <v>1</v>
      </c>
      <c r="F157" s="19">
        <v>4</v>
      </c>
      <c r="G157" s="154">
        <f t="shared" si="10"/>
        <v>35</v>
      </c>
      <c r="H157" s="17">
        <f t="shared" si="11"/>
        <v>15</v>
      </c>
      <c r="I157" s="17">
        <f t="shared" si="11"/>
        <v>20</v>
      </c>
      <c r="J157" s="17"/>
      <c r="K157" s="17"/>
      <c r="L157" s="16"/>
      <c r="M157" s="17"/>
      <c r="N157" s="17"/>
      <c r="O157" s="19"/>
      <c r="P157" s="242">
        <v>15</v>
      </c>
      <c r="Q157" s="17">
        <v>20</v>
      </c>
      <c r="R157" s="17"/>
      <c r="S157" s="18"/>
      <c r="T157" s="16"/>
      <c r="U157" s="17"/>
      <c r="V157" s="17"/>
      <c r="W157" s="19"/>
      <c r="X157" s="16"/>
      <c r="Y157" s="17"/>
      <c r="Z157" s="17"/>
      <c r="AA157" s="19"/>
      <c r="AB157" s="20"/>
      <c r="AC157" s="17"/>
      <c r="AD157" s="17"/>
      <c r="AE157" s="103"/>
      <c r="AF157" s="36"/>
      <c r="AG157" s="34"/>
      <c r="AH157" s="34"/>
      <c r="AI157" s="35"/>
      <c r="AJ157" s="122"/>
      <c r="AK157" s="123"/>
      <c r="AL157" s="123"/>
      <c r="AM157" s="124"/>
      <c r="AN157" s="283"/>
      <c r="AO157"/>
      <c r="AP157" s="81">
        <v>5</v>
      </c>
    </row>
    <row r="158" spans="1:44" s="4" customFormat="1" ht="18" customHeight="1" x14ac:dyDescent="0.25">
      <c r="A158" s="16" t="s">
        <v>14</v>
      </c>
      <c r="B158" s="460" t="s">
        <v>111</v>
      </c>
      <c r="C158" s="478"/>
      <c r="D158" s="111">
        <v>1</v>
      </c>
      <c r="E158" s="18">
        <v>1</v>
      </c>
      <c r="F158" s="19">
        <v>4</v>
      </c>
      <c r="G158" s="154">
        <f t="shared" si="10"/>
        <v>35</v>
      </c>
      <c r="H158" s="17">
        <f t="shared" si="11"/>
        <v>15</v>
      </c>
      <c r="I158" s="17">
        <f t="shared" si="11"/>
        <v>20</v>
      </c>
      <c r="J158" s="17"/>
      <c r="K158" s="17"/>
      <c r="L158" s="16"/>
      <c r="M158" s="17"/>
      <c r="N158" s="17"/>
      <c r="O158" s="19"/>
      <c r="P158" s="243">
        <v>15</v>
      </c>
      <c r="Q158" s="17">
        <v>20</v>
      </c>
      <c r="R158" s="17"/>
      <c r="S158" s="19"/>
      <c r="T158" s="20"/>
      <c r="U158" s="17"/>
      <c r="V158" s="17"/>
      <c r="W158" s="19"/>
      <c r="X158" s="20"/>
      <c r="Y158" s="17"/>
      <c r="Z158" s="17"/>
      <c r="AA158" s="19"/>
      <c r="AB158" s="20"/>
      <c r="AC158" s="17"/>
      <c r="AD158" s="17"/>
      <c r="AE158" s="35"/>
      <c r="AF158" s="99"/>
      <c r="AG158" s="34"/>
      <c r="AH158" s="34"/>
      <c r="AI158" s="35"/>
      <c r="AJ158" s="122"/>
      <c r="AK158" s="123"/>
      <c r="AL158" s="123"/>
      <c r="AM158" s="124"/>
      <c r="AN158" s="283"/>
      <c r="AO158"/>
      <c r="AP158" s="81">
        <v>15</v>
      </c>
      <c r="AR158" s="54"/>
    </row>
    <row r="159" spans="1:44" s="54" customFormat="1" ht="18" customHeight="1" x14ac:dyDescent="0.25">
      <c r="A159" s="16" t="s">
        <v>15</v>
      </c>
      <c r="B159" s="460" t="s">
        <v>128</v>
      </c>
      <c r="C159" s="461"/>
      <c r="D159" s="111">
        <v>1</v>
      </c>
      <c r="E159" s="18">
        <v>1</v>
      </c>
      <c r="F159" s="19">
        <v>3</v>
      </c>
      <c r="G159" s="154">
        <f t="shared" si="10"/>
        <v>25</v>
      </c>
      <c r="H159" s="17">
        <f t="shared" si="11"/>
        <v>15</v>
      </c>
      <c r="I159" s="17">
        <f t="shared" si="11"/>
        <v>10</v>
      </c>
      <c r="J159" s="17"/>
      <c r="K159" s="17"/>
      <c r="L159" s="16"/>
      <c r="M159" s="17"/>
      <c r="N159" s="17"/>
      <c r="O159" s="19"/>
      <c r="P159" s="243">
        <v>15</v>
      </c>
      <c r="Q159" s="17">
        <v>10</v>
      </c>
      <c r="R159" s="17"/>
      <c r="S159" s="19"/>
      <c r="T159" s="20"/>
      <c r="U159" s="17"/>
      <c r="V159" s="17"/>
      <c r="W159" s="19"/>
      <c r="X159" s="20"/>
      <c r="Y159" s="17"/>
      <c r="Z159" s="17"/>
      <c r="AA159" s="19"/>
      <c r="AB159" s="20"/>
      <c r="AC159" s="17"/>
      <c r="AD159" s="17"/>
      <c r="AE159" s="35"/>
      <c r="AF159" s="99"/>
      <c r="AG159" s="34"/>
      <c r="AH159" s="34"/>
      <c r="AI159" s="35"/>
      <c r="AJ159" s="122"/>
      <c r="AK159" s="123"/>
      <c r="AL159" s="123"/>
      <c r="AM159" s="124"/>
      <c r="AN159" s="283"/>
      <c r="AO159"/>
      <c r="AP159" s="81">
        <v>15</v>
      </c>
    </row>
    <row r="160" spans="1:44" s="54" customFormat="1" ht="18" customHeight="1" x14ac:dyDescent="0.25">
      <c r="A160" s="16" t="s">
        <v>16</v>
      </c>
      <c r="B160" s="460" t="s">
        <v>147</v>
      </c>
      <c r="C160" s="461"/>
      <c r="D160" s="111">
        <v>1</v>
      </c>
      <c r="E160" s="18">
        <v>1</v>
      </c>
      <c r="F160" s="19">
        <v>3</v>
      </c>
      <c r="G160" s="154">
        <f t="shared" si="10"/>
        <v>20</v>
      </c>
      <c r="H160" s="17">
        <f t="shared" si="11"/>
        <v>10</v>
      </c>
      <c r="I160" s="17">
        <f t="shared" si="11"/>
        <v>10</v>
      </c>
      <c r="J160" s="17"/>
      <c r="K160" s="17"/>
      <c r="L160" s="16"/>
      <c r="M160" s="17"/>
      <c r="N160" s="17"/>
      <c r="O160" s="19"/>
      <c r="P160" s="243">
        <v>10</v>
      </c>
      <c r="Q160" s="17">
        <v>10</v>
      </c>
      <c r="R160" s="17"/>
      <c r="S160" s="19"/>
      <c r="T160" s="154"/>
      <c r="U160" s="17"/>
      <c r="V160" s="17"/>
      <c r="W160" s="19"/>
      <c r="X160" s="20"/>
      <c r="Y160" s="17"/>
      <c r="Z160" s="17"/>
      <c r="AA160" s="19"/>
      <c r="AB160" s="20"/>
      <c r="AC160" s="17"/>
      <c r="AD160" s="17"/>
      <c r="AE160" s="35"/>
      <c r="AF160" s="99"/>
      <c r="AG160" s="34"/>
      <c r="AH160" s="34"/>
      <c r="AI160" s="35"/>
      <c r="AJ160" s="122"/>
      <c r="AK160" s="123"/>
      <c r="AL160" s="123"/>
      <c r="AM160" s="124"/>
      <c r="AN160" s="283"/>
      <c r="AO160"/>
      <c r="AP160" s="81">
        <v>10</v>
      </c>
    </row>
    <row r="161" spans="1:49" s="54" customFormat="1" ht="18" customHeight="1" x14ac:dyDescent="0.25">
      <c r="A161" s="16" t="s">
        <v>26</v>
      </c>
      <c r="B161" s="460" t="s">
        <v>162</v>
      </c>
      <c r="C161" s="461"/>
      <c r="D161" s="111">
        <v>1</v>
      </c>
      <c r="E161" s="18">
        <v>1</v>
      </c>
      <c r="F161" s="19">
        <v>4</v>
      </c>
      <c r="G161" s="154">
        <f t="shared" si="10"/>
        <v>25</v>
      </c>
      <c r="H161" s="17">
        <f t="shared" si="11"/>
        <v>15</v>
      </c>
      <c r="I161" s="17">
        <f t="shared" si="11"/>
        <v>10</v>
      </c>
      <c r="J161" s="17"/>
      <c r="K161" s="17"/>
      <c r="L161" s="16"/>
      <c r="M161" s="17"/>
      <c r="N161" s="17"/>
      <c r="O161" s="19"/>
      <c r="P161" s="20"/>
      <c r="Q161" s="17"/>
      <c r="R161" s="17"/>
      <c r="S161" s="19"/>
      <c r="T161" s="244">
        <v>15</v>
      </c>
      <c r="U161" s="17">
        <v>10</v>
      </c>
      <c r="V161" s="17"/>
      <c r="W161" s="19"/>
      <c r="X161" s="20"/>
      <c r="Y161" s="17"/>
      <c r="Z161" s="17"/>
      <c r="AA161" s="19"/>
      <c r="AB161" s="20"/>
      <c r="AC161" s="17"/>
      <c r="AD161" s="17"/>
      <c r="AE161" s="35"/>
      <c r="AF161" s="99"/>
      <c r="AG161" s="34"/>
      <c r="AH161" s="34"/>
      <c r="AI161" s="35"/>
      <c r="AJ161" s="122"/>
      <c r="AK161" s="123"/>
      <c r="AL161" s="123"/>
      <c r="AM161" s="124"/>
      <c r="AN161" s="283"/>
      <c r="AO161"/>
      <c r="AP161" s="81">
        <v>15</v>
      </c>
    </row>
    <row r="162" spans="1:49" s="54" customFormat="1" ht="18" customHeight="1" x14ac:dyDescent="0.25">
      <c r="A162" s="16" t="s">
        <v>27</v>
      </c>
      <c r="B162" s="460" t="s">
        <v>206</v>
      </c>
      <c r="C162" s="461"/>
      <c r="D162" s="111">
        <v>1</v>
      </c>
      <c r="E162" s="18">
        <v>2</v>
      </c>
      <c r="F162" s="19">
        <v>4</v>
      </c>
      <c r="G162" s="154">
        <f t="shared" si="10"/>
        <v>30</v>
      </c>
      <c r="H162" s="17">
        <f t="shared" si="11"/>
        <v>10</v>
      </c>
      <c r="I162" s="17">
        <f t="shared" si="11"/>
        <v>10</v>
      </c>
      <c r="J162" s="17">
        <f>N162+R162+V162+Z162+AD162+AH162+AL162</f>
        <v>10</v>
      </c>
      <c r="K162" s="17"/>
      <c r="L162" s="16"/>
      <c r="M162" s="17"/>
      <c r="N162" s="17"/>
      <c r="O162" s="19"/>
      <c r="P162" s="20"/>
      <c r="Q162" s="17"/>
      <c r="R162" s="17"/>
      <c r="S162" s="19"/>
      <c r="T162" s="244">
        <v>10</v>
      </c>
      <c r="U162" s="17">
        <v>10</v>
      </c>
      <c r="V162" s="17">
        <v>10</v>
      </c>
      <c r="W162" s="19"/>
      <c r="X162" s="20"/>
      <c r="Y162" s="17"/>
      <c r="Z162" s="17"/>
      <c r="AA162" s="19"/>
      <c r="AB162" s="20"/>
      <c r="AC162" s="17"/>
      <c r="AD162" s="17"/>
      <c r="AE162" s="35"/>
      <c r="AF162" s="36"/>
      <c r="AG162" s="34"/>
      <c r="AH162" s="34"/>
      <c r="AI162" s="35"/>
      <c r="AJ162" s="138"/>
      <c r="AK162" s="123"/>
      <c r="AL162" s="123"/>
      <c r="AM162" s="124"/>
      <c r="AN162" s="283"/>
      <c r="AO162"/>
      <c r="AP162" s="81">
        <v>10</v>
      </c>
    </row>
    <row r="163" spans="1:49" s="54" customFormat="1" ht="18" customHeight="1" x14ac:dyDescent="0.25">
      <c r="A163" s="16" t="s">
        <v>28</v>
      </c>
      <c r="B163" s="460" t="s">
        <v>148</v>
      </c>
      <c r="C163" s="461"/>
      <c r="D163" s="111"/>
      <c r="E163" s="18">
        <v>2</v>
      </c>
      <c r="F163" s="19">
        <v>2</v>
      </c>
      <c r="G163" s="154">
        <f t="shared" si="10"/>
        <v>20</v>
      </c>
      <c r="H163" s="17">
        <f t="shared" si="11"/>
        <v>10</v>
      </c>
      <c r="I163" s="17">
        <f t="shared" si="11"/>
        <v>10</v>
      </c>
      <c r="J163" s="17"/>
      <c r="K163" s="17"/>
      <c r="L163" s="16"/>
      <c r="M163" s="17"/>
      <c r="N163" s="17"/>
      <c r="O163" s="19"/>
      <c r="P163" s="20"/>
      <c r="Q163" s="17"/>
      <c r="R163" s="17"/>
      <c r="S163" s="19"/>
      <c r="T163" s="20">
        <v>10</v>
      </c>
      <c r="U163" s="17">
        <v>10</v>
      </c>
      <c r="V163" s="17"/>
      <c r="W163" s="19"/>
      <c r="X163" s="20"/>
      <c r="Y163" s="17"/>
      <c r="Z163" s="17"/>
      <c r="AA163" s="19"/>
      <c r="AB163" s="20"/>
      <c r="AC163" s="17"/>
      <c r="AD163" s="17"/>
      <c r="AE163" s="35"/>
      <c r="AF163" s="99"/>
      <c r="AG163" s="34"/>
      <c r="AH163" s="34"/>
      <c r="AI163" s="35"/>
      <c r="AJ163" s="122"/>
      <c r="AK163" s="123"/>
      <c r="AL163" s="123"/>
      <c r="AM163" s="124"/>
      <c r="AN163" s="283"/>
      <c r="AO163"/>
      <c r="AP163" s="81">
        <v>2</v>
      </c>
    </row>
    <row r="164" spans="1:49" s="54" customFormat="1" ht="18" customHeight="1" x14ac:dyDescent="0.25">
      <c r="A164" s="16" t="s">
        <v>29</v>
      </c>
      <c r="B164" s="460" t="s">
        <v>114</v>
      </c>
      <c r="C164" s="461"/>
      <c r="D164" s="111"/>
      <c r="E164" s="18">
        <v>2</v>
      </c>
      <c r="F164" s="19">
        <v>2</v>
      </c>
      <c r="G164" s="154">
        <f t="shared" si="10"/>
        <v>25</v>
      </c>
      <c r="H164" s="17">
        <f>L164+P164+T164+X164+AB164+AF164+AJ164</f>
        <v>10</v>
      </c>
      <c r="I164" s="17"/>
      <c r="J164" s="17"/>
      <c r="K164" s="17">
        <f t="shared" ref="K164" si="12">O164+S164+W164+AA164+AE164+AI164+AM164</f>
        <v>15</v>
      </c>
      <c r="L164" s="16"/>
      <c r="M164" s="17"/>
      <c r="N164" s="17"/>
      <c r="O164" s="19"/>
      <c r="P164" s="20"/>
      <c r="Q164" s="17"/>
      <c r="R164" s="17"/>
      <c r="S164" s="19"/>
      <c r="T164" s="20">
        <v>10</v>
      </c>
      <c r="U164" s="17"/>
      <c r="V164" s="17"/>
      <c r="W164" s="19">
        <v>15</v>
      </c>
      <c r="X164" s="20"/>
      <c r="Y164" s="17"/>
      <c r="Z164" s="17"/>
      <c r="AA164" s="19"/>
      <c r="AB164" s="20"/>
      <c r="AC164" s="17"/>
      <c r="AD164" s="17"/>
      <c r="AE164" s="35"/>
      <c r="AF164" s="99"/>
      <c r="AG164" s="34"/>
      <c r="AH164" s="34"/>
      <c r="AI164" s="35"/>
      <c r="AJ164" s="122"/>
      <c r="AK164" s="123"/>
      <c r="AL164" s="123"/>
      <c r="AM164" s="124"/>
      <c r="AN164" s="283"/>
      <c r="AO164"/>
      <c r="AP164" s="81">
        <v>5</v>
      </c>
    </row>
    <row r="165" spans="1:49" s="54" customFormat="1" ht="31.95" customHeight="1" x14ac:dyDescent="0.25">
      <c r="A165" s="16" t="s">
        <v>30</v>
      </c>
      <c r="B165" s="470" t="s">
        <v>149</v>
      </c>
      <c r="C165" s="479"/>
      <c r="D165" s="111"/>
      <c r="E165" s="18">
        <v>1</v>
      </c>
      <c r="F165" s="19">
        <v>3</v>
      </c>
      <c r="G165" s="154">
        <f t="shared" si="10"/>
        <v>10</v>
      </c>
      <c r="H165" s="17"/>
      <c r="I165" s="20"/>
      <c r="J165" s="17">
        <f>N165+R165+V165+Z165+AD165+AH165+AL165</f>
        <v>10</v>
      </c>
      <c r="K165" s="17"/>
      <c r="L165" s="16"/>
      <c r="M165" s="17"/>
      <c r="N165" s="17"/>
      <c r="O165" s="19"/>
      <c r="P165" s="20"/>
      <c r="Q165" s="17"/>
      <c r="R165" s="17"/>
      <c r="S165" s="19"/>
      <c r="T165" s="20"/>
      <c r="U165" s="17"/>
      <c r="V165" s="17">
        <v>10</v>
      </c>
      <c r="W165" s="19"/>
      <c r="X165" s="20"/>
      <c r="Y165" s="17"/>
      <c r="Z165" s="17"/>
      <c r="AA165" s="19"/>
      <c r="AB165" s="20"/>
      <c r="AC165" s="17"/>
      <c r="AD165" s="17"/>
      <c r="AE165" s="35"/>
      <c r="AF165" s="99"/>
      <c r="AG165" s="34"/>
      <c r="AH165" s="34"/>
      <c r="AI165" s="35"/>
      <c r="AJ165" s="122"/>
      <c r="AK165" s="123"/>
      <c r="AL165" s="123"/>
      <c r="AM165" s="124"/>
      <c r="AN165" s="283"/>
      <c r="AO165"/>
      <c r="AP165" s="81">
        <v>15</v>
      </c>
    </row>
    <row r="166" spans="1:49" s="54" customFormat="1" ht="33.6" customHeight="1" x14ac:dyDescent="0.25">
      <c r="A166" s="16" t="s">
        <v>42</v>
      </c>
      <c r="B166" s="470" t="s">
        <v>263</v>
      </c>
      <c r="C166" s="471"/>
      <c r="D166" s="111"/>
      <c r="E166" s="18">
        <v>1</v>
      </c>
      <c r="F166" s="19">
        <v>3</v>
      </c>
      <c r="G166" s="154">
        <f t="shared" si="10"/>
        <v>10</v>
      </c>
      <c r="H166" s="17"/>
      <c r="I166" s="20"/>
      <c r="J166" s="17"/>
      <c r="K166" s="17">
        <f>O166+S166+W166+AA166+AE166+AI166+AM166</f>
        <v>10</v>
      </c>
      <c r="L166" s="16"/>
      <c r="M166" s="17"/>
      <c r="N166" s="17"/>
      <c r="O166" s="19"/>
      <c r="P166" s="20"/>
      <c r="Q166" s="17"/>
      <c r="R166" s="17"/>
      <c r="S166" s="19"/>
      <c r="T166" s="20"/>
      <c r="U166" s="17"/>
      <c r="V166" s="17"/>
      <c r="W166" s="19"/>
      <c r="X166" s="20"/>
      <c r="Y166" s="17"/>
      <c r="Z166" s="17"/>
      <c r="AA166" s="19">
        <v>10</v>
      </c>
      <c r="AB166" s="20"/>
      <c r="AC166" s="17"/>
      <c r="AD166" s="17"/>
      <c r="AE166" s="35"/>
      <c r="AF166" s="99"/>
      <c r="AG166" s="34"/>
      <c r="AH166" s="34"/>
      <c r="AI166" s="35"/>
      <c r="AJ166" s="122"/>
      <c r="AK166" s="123"/>
      <c r="AL166" s="123"/>
      <c r="AM166" s="124"/>
      <c r="AN166" s="283"/>
      <c r="AO166"/>
      <c r="AP166" s="81">
        <v>20</v>
      </c>
      <c r="AR166" s="174"/>
      <c r="AS166" s="174"/>
    </row>
    <row r="167" spans="1:49" s="54" customFormat="1" ht="18" customHeight="1" x14ac:dyDescent="0.25">
      <c r="A167" s="16" t="s">
        <v>96</v>
      </c>
      <c r="B167" s="460" t="s">
        <v>185</v>
      </c>
      <c r="C167" s="461"/>
      <c r="D167" s="111"/>
      <c r="E167" s="18">
        <v>2</v>
      </c>
      <c r="F167" s="19">
        <v>6</v>
      </c>
      <c r="G167" s="154">
        <f t="shared" si="10"/>
        <v>40</v>
      </c>
      <c r="H167" s="17"/>
      <c r="I167" s="20"/>
      <c r="J167" s="17">
        <f>N167+R167+V167+Z167+AD167+AH167+AL167</f>
        <v>40</v>
      </c>
      <c r="K167" s="17"/>
      <c r="L167" s="16"/>
      <c r="M167" s="17"/>
      <c r="N167" s="17"/>
      <c r="O167" s="19"/>
      <c r="P167" s="20"/>
      <c r="Q167" s="17"/>
      <c r="R167" s="17"/>
      <c r="S167" s="19"/>
      <c r="T167" s="20"/>
      <c r="U167" s="17"/>
      <c r="V167" s="17">
        <v>20</v>
      </c>
      <c r="W167" s="19"/>
      <c r="X167" s="20"/>
      <c r="Y167" s="17"/>
      <c r="Z167" s="17">
        <v>20</v>
      </c>
      <c r="AA167" s="19"/>
      <c r="AB167" s="20"/>
      <c r="AC167" s="17"/>
      <c r="AD167" s="17"/>
      <c r="AE167" s="35"/>
      <c r="AF167" s="99"/>
      <c r="AG167" s="34"/>
      <c r="AH167" s="34"/>
      <c r="AI167" s="35"/>
      <c r="AJ167" s="122"/>
      <c r="AK167" s="123"/>
      <c r="AL167" s="123"/>
      <c r="AM167" s="124"/>
      <c r="AN167" s="283"/>
      <c r="AO167"/>
      <c r="AP167" s="81">
        <v>10</v>
      </c>
      <c r="AR167" s="212"/>
      <c r="AS167" s="174"/>
    </row>
    <row r="168" spans="1:49" s="54" customFormat="1" ht="18" customHeight="1" x14ac:dyDescent="0.25">
      <c r="A168" s="16" t="s">
        <v>109</v>
      </c>
      <c r="B168" s="460" t="s">
        <v>112</v>
      </c>
      <c r="C168" s="461"/>
      <c r="D168" s="111">
        <v>1</v>
      </c>
      <c r="E168" s="18">
        <v>2</v>
      </c>
      <c r="F168" s="19">
        <v>3</v>
      </c>
      <c r="G168" s="154">
        <f t="shared" si="10"/>
        <v>30</v>
      </c>
      <c r="H168" s="17">
        <f>L168+P168+T168+X168+AB168+AF168+AJ168</f>
        <v>10</v>
      </c>
      <c r="I168" s="20">
        <f>M168+Q168+U168+Y168+AC168+AG168+AK168</f>
        <v>10</v>
      </c>
      <c r="J168" s="17">
        <f>N168+R168+V168+Z168+AD168+AH168+AL168</f>
        <v>10</v>
      </c>
      <c r="K168" s="17"/>
      <c r="L168" s="16"/>
      <c r="M168" s="17"/>
      <c r="N168" s="17"/>
      <c r="O168" s="19"/>
      <c r="P168" s="20"/>
      <c r="Q168" s="17"/>
      <c r="R168" s="17"/>
      <c r="S168" s="19"/>
      <c r="T168" s="20"/>
      <c r="U168" s="17"/>
      <c r="V168" s="17"/>
      <c r="W168" s="19"/>
      <c r="X168" s="243">
        <v>10</v>
      </c>
      <c r="Y168" s="17">
        <v>10</v>
      </c>
      <c r="Z168" s="17">
        <v>10</v>
      </c>
      <c r="AA168" s="19"/>
      <c r="AB168" s="20"/>
      <c r="AC168" s="17"/>
      <c r="AD168" s="17"/>
      <c r="AE168" s="35"/>
      <c r="AF168" s="99"/>
      <c r="AG168" s="34"/>
      <c r="AH168" s="34"/>
      <c r="AI168" s="35"/>
      <c r="AJ168" s="122"/>
      <c r="AK168" s="123"/>
      <c r="AL168" s="123"/>
      <c r="AM168" s="124"/>
      <c r="AN168" s="283"/>
      <c r="AO168"/>
      <c r="AP168" s="81">
        <v>10</v>
      </c>
      <c r="AR168" s="174"/>
      <c r="AS168" s="174"/>
    </row>
    <row r="169" spans="1:49" s="54" customFormat="1" ht="18" customHeight="1" x14ac:dyDescent="0.25">
      <c r="A169" s="16" t="s">
        <v>118</v>
      </c>
      <c r="B169" s="460" t="s">
        <v>220</v>
      </c>
      <c r="C169" s="461"/>
      <c r="D169" s="111"/>
      <c r="E169" s="18">
        <v>2</v>
      </c>
      <c r="F169" s="19">
        <v>2</v>
      </c>
      <c r="G169" s="154">
        <f t="shared" si="10"/>
        <v>30</v>
      </c>
      <c r="H169" s="17">
        <f t="shared" ref="H169" si="13">L169+P169+T169+X169+AB169+AF169+AJ169</f>
        <v>10</v>
      </c>
      <c r="I169" s="17"/>
      <c r="J169" s="17">
        <f>N169+R169+V169+Z169+AD169+AH169+AL169</f>
        <v>20</v>
      </c>
      <c r="K169" s="17"/>
      <c r="L169" s="16"/>
      <c r="M169" s="17"/>
      <c r="N169" s="17"/>
      <c r="O169" s="19"/>
      <c r="P169" s="20"/>
      <c r="Q169" s="17"/>
      <c r="R169" s="17"/>
      <c r="S169" s="19"/>
      <c r="T169" s="20"/>
      <c r="U169" s="17"/>
      <c r="V169" s="17"/>
      <c r="W169" s="19"/>
      <c r="X169" s="20">
        <v>10</v>
      </c>
      <c r="Y169" s="17"/>
      <c r="Z169" s="17">
        <v>20</v>
      </c>
      <c r="AA169" s="19"/>
      <c r="AB169" s="20"/>
      <c r="AC169" s="17"/>
      <c r="AD169" s="17"/>
      <c r="AE169" s="35"/>
      <c r="AF169" s="99"/>
      <c r="AG169" s="34"/>
      <c r="AH169" s="34"/>
      <c r="AI169" s="35"/>
      <c r="AJ169" s="122"/>
      <c r="AK169" s="123"/>
      <c r="AL169" s="123"/>
      <c r="AM169" s="124"/>
      <c r="AN169" s="283"/>
      <c r="AO169"/>
      <c r="AP169" s="81">
        <v>5</v>
      </c>
      <c r="AR169" s="174"/>
      <c r="AS169" s="174"/>
    </row>
    <row r="170" spans="1:49" s="54" customFormat="1" ht="18" customHeight="1" x14ac:dyDescent="0.25">
      <c r="A170" s="16" t="s">
        <v>129</v>
      </c>
      <c r="B170" s="460" t="s">
        <v>110</v>
      </c>
      <c r="C170" s="461"/>
      <c r="D170" s="111">
        <v>1</v>
      </c>
      <c r="E170" s="18">
        <v>1</v>
      </c>
      <c r="F170" s="19">
        <v>4</v>
      </c>
      <c r="G170" s="154">
        <f t="shared" si="10"/>
        <v>35</v>
      </c>
      <c r="H170" s="17">
        <f>L170+P170+T170+X170+AB170+AF170+AJ170</f>
        <v>15</v>
      </c>
      <c r="I170" s="20">
        <f>M170+Q170+U170+Y170+AC170+AG170+AK170</f>
        <v>20</v>
      </c>
      <c r="J170" s="17"/>
      <c r="K170" s="17"/>
      <c r="L170" s="16"/>
      <c r="M170" s="17"/>
      <c r="N170" s="17"/>
      <c r="O170" s="19"/>
      <c r="P170" s="20"/>
      <c r="Q170" s="17"/>
      <c r="R170" s="17"/>
      <c r="S170" s="19"/>
      <c r="T170" s="20"/>
      <c r="U170" s="17"/>
      <c r="V170" s="17"/>
      <c r="W170" s="19"/>
      <c r="X170" s="243">
        <v>15</v>
      </c>
      <c r="Y170" s="17">
        <v>20</v>
      </c>
      <c r="Z170" s="17"/>
      <c r="AA170" s="19"/>
      <c r="AB170" s="20"/>
      <c r="AC170" s="17"/>
      <c r="AD170" s="17"/>
      <c r="AE170" s="35"/>
      <c r="AF170" s="99"/>
      <c r="AG170" s="34"/>
      <c r="AH170" s="34"/>
      <c r="AI170" s="35"/>
      <c r="AJ170" s="122"/>
      <c r="AK170" s="123"/>
      <c r="AL170" s="123"/>
      <c r="AM170" s="124"/>
      <c r="AN170" s="283"/>
      <c r="AO170"/>
      <c r="AP170" s="81">
        <v>15</v>
      </c>
      <c r="AR170" s="174"/>
      <c r="AS170" s="174"/>
    </row>
    <row r="171" spans="1:49" s="54" customFormat="1" ht="18" customHeight="1" x14ac:dyDescent="0.25">
      <c r="A171" s="16" t="s">
        <v>150</v>
      </c>
      <c r="B171" s="460" t="s">
        <v>113</v>
      </c>
      <c r="C171" s="461"/>
      <c r="D171" s="111"/>
      <c r="E171" s="18">
        <v>2</v>
      </c>
      <c r="F171" s="19">
        <v>2</v>
      </c>
      <c r="G171" s="154">
        <f t="shared" si="10"/>
        <v>20</v>
      </c>
      <c r="H171" s="17">
        <f>L171+P171+T171+X171+AB171+AF171+AJ171</f>
        <v>10</v>
      </c>
      <c r="I171" s="20">
        <f>M171+Q171+U171+Y171+AC171+AG171+AK171</f>
        <v>10</v>
      </c>
      <c r="J171" s="20"/>
      <c r="K171" s="20"/>
      <c r="L171" s="16"/>
      <c r="M171" s="17"/>
      <c r="N171" s="17"/>
      <c r="O171" s="19"/>
      <c r="P171" s="20"/>
      <c r="Q171" s="17"/>
      <c r="R171" s="17"/>
      <c r="S171" s="19"/>
      <c r="T171" s="20"/>
      <c r="U171" s="17"/>
      <c r="V171" s="17"/>
      <c r="W171" s="19"/>
      <c r="X171" s="20">
        <v>10</v>
      </c>
      <c r="Y171" s="17">
        <v>10</v>
      </c>
      <c r="Z171" s="17"/>
      <c r="AA171" s="19"/>
      <c r="AB171" s="20"/>
      <c r="AC171" s="17"/>
      <c r="AD171" s="17"/>
      <c r="AE171" s="35"/>
      <c r="AF171" s="99"/>
      <c r="AG171" s="34"/>
      <c r="AH171" s="34"/>
      <c r="AI171" s="35"/>
      <c r="AJ171" s="122"/>
      <c r="AK171" s="123"/>
      <c r="AL171" s="123"/>
      <c r="AM171" s="124"/>
      <c r="AN171" s="283"/>
      <c r="AO171"/>
      <c r="AP171" s="81">
        <v>5</v>
      </c>
      <c r="AR171" s="174"/>
      <c r="AS171" s="174"/>
    </row>
    <row r="172" spans="1:49" s="54" customFormat="1" ht="30" customHeight="1" x14ac:dyDescent="0.25">
      <c r="A172" s="16" t="s">
        <v>130</v>
      </c>
      <c r="B172" s="470" t="s">
        <v>264</v>
      </c>
      <c r="C172" s="471"/>
      <c r="D172" s="111"/>
      <c r="E172" s="18">
        <v>1</v>
      </c>
      <c r="F172" s="19">
        <v>3</v>
      </c>
      <c r="G172" s="154">
        <f t="shared" si="10"/>
        <v>10</v>
      </c>
      <c r="H172" s="17"/>
      <c r="I172" s="20"/>
      <c r="J172" s="20"/>
      <c r="K172" s="17">
        <f>O172+S172+W172+AA172+AE172+AI172+AM172</f>
        <v>10</v>
      </c>
      <c r="L172" s="16"/>
      <c r="M172" s="17"/>
      <c r="N172" s="17"/>
      <c r="O172" s="19"/>
      <c r="P172" s="20"/>
      <c r="Q172" s="17"/>
      <c r="R172" s="17"/>
      <c r="S172" s="19"/>
      <c r="T172" s="20"/>
      <c r="U172" s="17"/>
      <c r="V172" s="17"/>
      <c r="W172" s="19">
        <v>10</v>
      </c>
      <c r="X172" s="20"/>
      <c r="Y172" s="17"/>
      <c r="Z172" s="17"/>
      <c r="AA172" s="19"/>
      <c r="AB172" s="20"/>
      <c r="AC172" s="17"/>
      <c r="AD172" s="17"/>
      <c r="AE172" s="35"/>
      <c r="AF172" s="99"/>
      <c r="AG172" s="34"/>
      <c r="AH172" s="34"/>
      <c r="AI172" s="35"/>
      <c r="AJ172" s="122"/>
      <c r="AK172" s="123"/>
      <c r="AL172" s="123"/>
      <c r="AM172" s="124"/>
      <c r="AN172" s="283"/>
      <c r="AO172"/>
      <c r="AP172" s="81">
        <v>5</v>
      </c>
      <c r="AR172" s="174"/>
      <c r="AS172" s="174"/>
    </row>
    <row r="173" spans="1:49" s="54" customFormat="1" ht="30" customHeight="1" x14ac:dyDescent="0.25">
      <c r="A173" s="16" t="s">
        <v>131</v>
      </c>
      <c r="B173" s="470" t="s">
        <v>214</v>
      </c>
      <c r="C173" s="471"/>
      <c r="D173" s="111"/>
      <c r="E173" s="18">
        <v>1</v>
      </c>
      <c r="F173" s="19">
        <v>2</v>
      </c>
      <c r="G173" s="154">
        <f t="shared" si="10"/>
        <v>10</v>
      </c>
      <c r="H173" s="17">
        <f>L173+P173+T173+X173+AB173+AF173+AJ173</f>
        <v>10</v>
      </c>
      <c r="I173" s="20"/>
      <c r="J173" s="17"/>
      <c r="K173" s="17"/>
      <c r="L173" s="16"/>
      <c r="M173" s="17"/>
      <c r="N173" s="17"/>
      <c r="O173" s="19"/>
      <c r="P173" s="20"/>
      <c r="Q173" s="17"/>
      <c r="R173" s="17"/>
      <c r="S173" s="19"/>
      <c r="T173" s="20"/>
      <c r="U173" s="17"/>
      <c r="V173" s="17"/>
      <c r="W173" s="19"/>
      <c r="X173" s="20">
        <v>10</v>
      </c>
      <c r="Y173" s="17"/>
      <c r="Z173" s="17"/>
      <c r="AA173" s="19"/>
      <c r="AB173" s="20"/>
      <c r="AC173" s="17"/>
      <c r="AD173" s="17"/>
      <c r="AE173" s="35"/>
      <c r="AF173" s="99"/>
      <c r="AG173" s="34"/>
      <c r="AH173" s="34"/>
      <c r="AI173" s="35"/>
      <c r="AJ173" s="122"/>
      <c r="AK173" s="123"/>
      <c r="AL173" s="123"/>
      <c r="AM173" s="124"/>
      <c r="AN173" s="283"/>
      <c r="AO173"/>
      <c r="AP173" s="81">
        <v>8</v>
      </c>
      <c r="AR173" s="174"/>
      <c r="AS173" s="174"/>
    </row>
    <row r="174" spans="1:49" s="54" customFormat="1" ht="23.4" customHeight="1" x14ac:dyDescent="0.25">
      <c r="A174" s="16" t="s">
        <v>151</v>
      </c>
      <c r="B174" s="470" t="s">
        <v>223</v>
      </c>
      <c r="C174" s="471"/>
      <c r="D174" s="111"/>
      <c r="E174" s="18">
        <v>1</v>
      </c>
      <c r="F174" s="19">
        <v>2</v>
      </c>
      <c r="G174" s="20">
        <f t="shared" si="10"/>
        <v>15</v>
      </c>
      <c r="H174" s="17"/>
      <c r="I174" s="17"/>
      <c r="J174" s="17">
        <f>N174+R174+V174+Z174+AD174+AH174+AL174</f>
        <v>15</v>
      </c>
      <c r="K174" s="17"/>
      <c r="L174" s="16"/>
      <c r="M174" s="17"/>
      <c r="N174" s="17"/>
      <c r="O174" s="19"/>
      <c r="P174" s="20"/>
      <c r="Q174" s="17"/>
      <c r="R174" s="17"/>
      <c r="S174" s="19"/>
      <c r="T174" s="20"/>
      <c r="U174" s="17"/>
      <c r="V174" s="17"/>
      <c r="W174" s="19"/>
      <c r="X174" s="20"/>
      <c r="Y174" s="17"/>
      <c r="Z174" s="17">
        <v>15</v>
      </c>
      <c r="AA174" s="19"/>
      <c r="AB174" s="20"/>
      <c r="AC174" s="17"/>
      <c r="AD174" s="17"/>
      <c r="AE174" s="35"/>
      <c r="AF174" s="99"/>
      <c r="AG174" s="34"/>
      <c r="AH174" s="17"/>
      <c r="AI174" s="35"/>
      <c r="AJ174" s="122"/>
      <c r="AK174" s="123"/>
      <c r="AL174" s="123"/>
      <c r="AM174" s="124"/>
      <c r="AN174" s="283"/>
      <c r="AO174"/>
      <c r="AP174" s="81">
        <v>5</v>
      </c>
      <c r="AR174" s="174"/>
    </row>
    <row r="175" spans="1:49" s="54" customFormat="1" ht="18" customHeight="1" x14ac:dyDescent="0.25">
      <c r="A175" s="16" t="s">
        <v>152</v>
      </c>
      <c r="B175" s="470" t="s">
        <v>132</v>
      </c>
      <c r="C175" s="471"/>
      <c r="D175" s="102">
        <v>1</v>
      </c>
      <c r="E175" s="103">
        <v>2</v>
      </c>
      <c r="F175" s="19">
        <v>3</v>
      </c>
      <c r="G175" s="20">
        <f t="shared" si="10"/>
        <v>30</v>
      </c>
      <c r="H175" s="17">
        <f t="shared" ref="H175:I175" si="14">L175+P175+T175+X175+AB175+AF175+AJ175</f>
        <v>10</v>
      </c>
      <c r="I175" s="17">
        <f t="shared" si="14"/>
        <v>10</v>
      </c>
      <c r="J175" s="17">
        <f>N175+R175+V175+Z175+AD175+AH175+AL175</f>
        <v>10</v>
      </c>
      <c r="K175" s="17"/>
      <c r="L175" s="36"/>
      <c r="M175" s="34"/>
      <c r="N175" s="34"/>
      <c r="O175" s="35"/>
      <c r="P175" s="20"/>
      <c r="Q175" s="17"/>
      <c r="R175" s="17"/>
      <c r="S175" s="19"/>
      <c r="T175" s="20"/>
      <c r="U175" s="17"/>
      <c r="V175" s="17"/>
      <c r="W175" s="19"/>
      <c r="X175" s="20"/>
      <c r="Y175" s="17"/>
      <c r="Z175" s="34"/>
      <c r="AA175" s="35"/>
      <c r="AB175" s="243">
        <v>10</v>
      </c>
      <c r="AC175" s="34">
        <v>10</v>
      </c>
      <c r="AD175" s="34">
        <v>10</v>
      </c>
      <c r="AE175" s="35"/>
      <c r="AF175" s="99"/>
      <c r="AG175" s="34"/>
      <c r="AH175" s="34"/>
      <c r="AI175" s="35"/>
      <c r="AJ175" s="122"/>
      <c r="AK175" s="123"/>
      <c r="AL175" s="123"/>
      <c r="AM175" s="124"/>
      <c r="AN175" s="283"/>
      <c r="AO175"/>
      <c r="AP175" s="81">
        <v>10</v>
      </c>
      <c r="AR175" s="192"/>
      <c r="AS175" s="192"/>
      <c r="AT175" s="192"/>
      <c r="AU175" s="192"/>
      <c r="AV175" s="192"/>
      <c r="AW175" s="192"/>
    </row>
    <row r="176" spans="1:49" s="54" customFormat="1" ht="18" customHeight="1" x14ac:dyDescent="0.25">
      <c r="A176" s="16" t="s">
        <v>153</v>
      </c>
      <c r="B176" s="470" t="s">
        <v>155</v>
      </c>
      <c r="C176" s="471"/>
      <c r="D176" s="102">
        <v>1</v>
      </c>
      <c r="E176" s="103">
        <v>1</v>
      </c>
      <c r="F176" s="19">
        <v>3</v>
      </c>
      <c r="G176" s="20">
        <f t="shared" si="10"/>
        <v>25</v>
      </c>
      <c r="H176" s="17">
        <f>L176+P176+T176+X176+AB176+AF176+AJ176</f>
        <v>10</v>
      </c>
      <c r="I176" s="17">
        <f>M176+Q176+U176+Y176+AC176+AG176+AK176</f>
        <v>15</v>
      </c>
      <c r="J176" s="17"/>
      <c r="K176" s="17"/>
      <c r="L176" s="36"/>
      <c r="M176" s="34"/>
      <c r="N176" s="34"/>
      <c r="O176" s="35"/>
      <c r="P176" s="20"/>
      <c r="Q176" s="17"/>
      <c r="R176" s="17"/>
      <c r="S176" s="19"/>
      <c r="T176" s="20"/>
      <c r="U176" s="17"/>
      <c r="V176" s="17"/>
      <c r="W176" s="19"/>
      <c r="X176" s="20"/>
      <c r="Y176" s="17"/>
      <c r="Z176" s="34"/>
      <c r="AA176" s="35"/>
      <c r="AB176" s="243">
        <v>10</v>
      </c>
      <c r="AC176" s="34">
        <v>15</v>
      </c>
      <c r="AD176" s="34"/>
      <c r="AE176" s="19"/>
      <c r="AF176" s="20"/>
      <c r="AG176" s="17"/>
      <c r="AH176" s="17"/>
      <c r="AI176" s="19"/>
      <c r="AJ176" s="122"/>
      <c r="AK176" s="123"/>
      <c r="AL176" s="123"/>
      <c r="AM176" s="124"/>
      <c r="AN176" s="283"/>
      <c r="AO176"/>
      <c r="AP176" s="81">
        <v>10</v>
      </c>
      <c r="AR176" s="174"/>
      <c r="AS176" s="174"/>
      <c r="AT176" s="174"/>
      <c r="AU176" s="174"/>
      <c r="AV176" s="174"/>
      <c r="AW176" s="174"/>
    </row>
    <row r="177" spans="1:49" s="54" customFormat="1" ht="18" customHeight="1" x14ac:dyDescent="0.25">
      <c r="A177" s="16" t="s">
        <v>161</v>
      </c>
      <c r="B177" s="460" t="s">
        <v>80</v>
      </c>
      <c r="C177" s="461"/>
      <c r="D177" s="102"/>
      <c r="E177" s="103">
        <v>2</v>
      </c>
      <c r="F177" s="35">
        <v>24</v>
      </c>
      <c r="G177" s="20" t="s">
        <v>43</v>
      </c>
      <c r="H177" s="17"/>
      <c r="I177" s="17"/>
      <c r="J177" s="17"/>
      <c r="K177" s="17" t="s">
        <v>43</v>
      </c>
      <c r="L177" s="36"/>
      <c r="M177" s="34"/>
      <c r="N177" s="34"/>
      <c r="O177" s="35"/>
      <c r="P177" s="20"/>
      <c r="Q177" s="17"/>
      <c r="R177" s="17"/>
      <c r="S177" s="19"/>
      <c r="T177" s="20"/>
      <c r="U177" s="17"/>
      <c r="V177" s="17"/>
      <c r="W177" s="19"/>
      <c r="X177" s="20"/>
      <c r="Y177" s="17"/>
      <c r="Z177" s="34"/>
      <c r="AA177" s="35" t="s">
        <v>43</v>
      </c>
      <c r="AB177" s="99"/>
      <c r="AC177" s="34"/>
      <c r="AD177" s="34"/>
      <c r="AE177" s="19"/>
      <c r="AF177" s="20"/>
      <c r="AG177" s="17"/>
      <c r="AH177" s="17"/>
      <c r="AI177" s="105" t="s">
        <v>43</v>
      </c>
      <c r="AJ177" s="122"/>
      <c r="AK177" s="123"/>
      <c r="AL177" s="123"/>
      <c r="AM177" s="124"/>
      <c r="AN177" s="283"/>
      <c r="AO177"/>
      <c r="AP177" s="81">
        <v>0</v>
      </c>
    </row>
    <row r="178" spans="1:49" s="54" customFormat="1" ht="18" customHeight="1" x14ac:dyDescent="0.25">
      <c r="A178" s="16" t="s">
        <v>221</v>
      </c>
      <c r="B178" s="460" t="s">
        <v>115</v>
      </c>
      <c r="C178" s="461"/>
      <c r="D178" s="102"/>
      <c r="E178" s="103">
        <v>3</v>
      </c>
      <c r="F178" s="19">
        <v>7</v>
      </c>
      <c r="G178" s="20">
        <f>SUM(H178:K178)</f>
        <v>35</v>
      </c>
      <c r="H178" s="17"/>
      <c r="I178" s="17"/>
      <c r="J178" s="17"/>
      <c r="K178" s="17">
        <f>O178+S178+W178+AA178+AE178+AI178</f>
        <v>35</v>
      </c>
      <c r="L178" s="36"/>
      <c r="M178" s="34"/>
      <c r="N178" s="34"/>
      <c r="O178" s="35"/>
      <c r="P178" s="20"/>
      <c r="Q178" s="17"/>
      <c r="R178" s="17"/>
      <c r="S178" s="19"/>
      <c r="T178" s="20"/>
      <c r="U178" s="17"/>
      <c r="V178" s="17"/>
      <c r="W178" s="19"/>
      <c r="X178" s="20"/>
      <c r="Y178" s="17"/>
      <c r="Z178" s="34"/>
      <c r="AA178" s="35">
        <v>15</v>
      </c>
      <c r="AB178" s="99"/>
      <c r="AC178" s="34"/>
      <c r="AD178" s="34"/>
      <c r="AE178" s="19">
        <v>10</v>
      </c>
      <c r="AF178" s="20"/>
      <c r="AG178" s="17"/>
      <c r="AH178" s="18"/>
      <c r="AI178" s="105">
        <v>10</v>
      </c>
      <c r="AJ178" s="122"/>
      <c r="AK178" s="123"/>
      <c r="AL178" s="123"/>
      <c r="AM178" s="124"/>
      <c r="AN178" s="283"/>
      <c r="AO178"/>
      <c r="AP178" s="81">
        <v>20</v>
      </c>
      <c r="AR178" s="174"/>
      <c r="AW178" s="174" t="s">
        <v>258</v>
      </c>
    </row>
    <row r="179" spans="1:49" s="54" customFormat="1" ht="49.2" customHeight="1" thickBot="1" x14ac:dyDescent="0.3">
      <c r="A179" s="16" t="s">
        <v>222</v>
      </c>
      <c r="B179" s="470" t="s">
        <v>116</v>
      </c>
      <c r="C179" s="461"/>
      <c r="D179" s="102"/>
      <c r="E179" s="103"/>
      <c r="F179" s="19">
        <v>10</v>
      </c>
      <c r="G179" s="20" t="s">
        <v>43</v>
      </c>
      <c r="H179" s="17"/>
      <c r="I179" s="17"/>
      <c r="J179" s="17"/>
      <c r="K179" s="17" t="s">
        <v>43</v>
      </c>
      <c r="L179" s="36"/>
      <c r="M179" s="34"/>
      <c r="N179" s="34"/>
      <c r="O179" s="35"/>
      <c r="P179" s="20"/>
      <c r="Q179" s="17"/>
      <c r="R179" s="17"/>
      <c r="S179" s="19"/>
      <c r="T179" s="20"/>
      <c r="U179" s="17"/>
      <c r="V179" s="17"/>
      <c r="W179" s="19"/>
      <c r="X179" s="20"/>
      <c r="Y179" s="17"/>
      <c r="Z179" s="34"/>
      <c r="AA179" s="35"/>
      <c r="AB179" s="99"/>
      <c r="AC179" s="34"/>
      <c r="AD179" s="34"/>
      <c r="AE179" s="19"/>
      <c r="AF179" s="20"/>
      <c r="AG179" s="17"/>
      <c r="AH179" s="18"/>
      <c r="AI179" s="248" t="s">
        <v>43</v>
      </c>
      <c r="AJ179" s="122"/>
      <c r="AK179" s="123"/>
      <c r="AL179" s="123"/>
      <c r="AM179" s="124"/>
      <c r="AN179" s="283"/>
      <c r="AO179"/>
      <c r="AP179" s="81">
        <v>0</v>
      </c>
      <c r="AR179" s="174" t="s">
        <v>277</v>
      </c>
    </row>
    <row r="180" spans="1:49" s="54" customFormat="1" ht="13.95" customHeight="1" thickTop="1" x14ac:dyDescent="0.25">
      <c r="A180" s="68"/>
      <c r="B180" s="372" t="s">
        <v>17</v>
      </c>
      <c r="C180" s="373"/>
      <c r="D180" s="376">
        <f t="shared" ref="D180:I180" si="15">SUM(D156:D179)</f>
        <v>10</v>
      </c>
      <c r="E180" s="378">
        <f>SUM(E156:E179)</f>
        <v>35</v>
      </c>
      <c r="F180" s="388">
        <f t="shared" si="15"/>
        <v>105</v>
      </c>
      <c r="G180" s="365">
        <f t="shared" si="15"/>
        <v>535</v>
      </c>
      <c r="H180" s="378">
        <f t="shared" si="15"/>
        <v>185</v>
      </c>
      <c r="I180" s="378">
        <f t="shared" si="15"/>
        <v>165</v>
      </c>
      <c r="J180" s="378">
        <f t="shared" ref="J180:AM180" si="16">SUM(J156:J179)</f>
        <v>115</v>
      </c>
      <c r="K180" s="388">
        <f t="shared" si="16"/>
        <v>70</v>
      </c>
      <c r="L180" s="69">
        <f t="shared" si="16"/>
        <v>0</v>
      </c>
      <c r="M180" s="69">
        <f t="shared" si="16"/>
        <v>0</v>
      </c>
      <c r="N180" s="69">
        <f t="shared" si="16"/>
        <v>0</v>
      </c>
      <c r="O180" s="69">
        <f t="shared" si="16"/>
        <v>0</v>
      </c>
      <c r="P180" s="69">
        <f t="shared" si="16"/>
        <v>65</v>
      </c>
      <c r="Q180" s="69">
        <f t="shared" si="16"/>
        <v>70</v>
      </c>
      <c r="R180" s="69">
        <f t="shared" si="16"/>
        <v>0</v>
      </c>
      <c r="S180" s="69">
        <f t="shared" si="16"/>
        <v>0</v>
      </c>
      <c r="T180" s="69">
        <f t="shared" si="16"/>
        <v>45</v>
      </c>
      <c r="U180" s="69">
        <f t="shared" si="16"/>
        <v>30</v>
      </c>
      <c r="V180" s="69">
        <f t="shared" si="16"/>
        <v>40</v>
      </c>
      <c r="W180" s="69">
        <f t="shared" si="16"/>
        <v>25</v>
      </c>
      <c r="X180" s="69">
        <f>SUM(X156:X179)</f>
        <v>55</v>
      </c>
      <c r="Y180" s="69">
        <f t="shared" si="16"/>
        <v>40</v>
      </c>
      <c r="Z180" s="69">
        <f>SUM(Z156:Z179)</f>
        <v>65</v>
      </c>
      <c r="AA180" s="69">
        <f>SUM(AA156:AA179)</f>
        <v>25</v>
      </c>
      <c r="AB180" s="69">
        <f>SUM(AB156:AB179)</f>
        <v>20</v>
      </c>
      <c r="AC180" s="69">
        <f t="shared" si="16"/>
        <v>25</v>
      </c>
      <c r="AD180" s="69">
        <f>SUM(AD156:AD179)</f>
        <v>10</v>
      </c>
      <c r="AE180" s="69">
        <f t="shared" si="16"/>
        <v>10</v>
      </c>
      <c r="AF180" s="69">
        <f t="shared" si="16"/>
        <v>0</v>
      </c>
      <c r="AG180" s="69">
        <f t="shared" si="16"/>
        <v>0</v>
      </c>
      <c r="AH180" s="69">
        <f t="shared" si="16"/>
        <v>0</v>
      </c>
      <c r="AI180" s="247">
        <f t="shared" si="16"/>
        <v>10</v>
      </c>
      <c r="AJ180" s="139">
        <f t="shared" si="16"/>
        <v>0</v>
      </c>
      <c r="AK180" s="139">
        <f t="shared" si="16"/>
        <v>0</v>
      </c>
      <c r="AL180" s="139">
        <f t="shared" si="16"/>
        <v>0</v>
      </c>
      <c r="AM180" s="145">
        <f t="shared" si="16"/>
        <v>0</v>
      </c>
      <c r="AN180" s="283"/>
      <c r="AO180"/>
    </row>
    <row r="181" spans="1:49" s="54" customFormat="1" ht="13.95" customHeight="1" thickBot="1" x14ac:dyDescent="0.3">
      <c r="A181" s="72"/>
      <c r="B181" s="374"/>
      <c r="C181" s="375"/>
      <c r="D181" s="377"/>
      <c r="E181" s="379"/>
      <c r="F181" s="389"/>
      <c r="G181" s="450"/>
      <c r="H181" s="379"/>
      <c r="I181" s="379"/>
      <c r="J181" s="379"/>
      <c r="K181" s="389"/>
      <c r="L181" s="358">
        <f>SUM(L180:O180)</f>
        <v>0</v>
      </c>
      <c r="M181" s="359"/>
      <c r="N181" s="359"/>
      <c r="O181" s="360"/>
      <c r="P181" s="358">
        <f>SUM(P180:S180)</f>
        <v>135</v>
      </c>
      <c r="Q181" s="359"/>
      <c r="R181" s="359"/>
      <c r="S181" s="360"/>
      <c r="T181" s="358">
        <f>SUM(T180:W180)</f>
        <v>140</v>
      </c>
      <c r="U181" s="359"/>
      <c r="V181" s="359"/>
      <c r="W181" s="360"/>
      <c r="X181" s="358">
        <f>SUM(X180:AA180)</f>
        <v>185</v>
      </c>
      <c r="Y181" s="359"/>
      <c r="Z181" s="359"/>
      <c r="AA181" s="360"/>
      <c r="AB181" s="358">
        <f>SUM(AB180:AE180)</f>
        <v>65</v>
      </c>
      <c r="AC181" s="359"/>
      <c r="AD181" s="359"/>
      <c r="AE181" s="360"/>
      <c r="AF181" s="358">
        <f>SUM(AF180:AI180)</f>
        <v>10</v>
      </c>
      <c r="AG181" s="359"/>
      <c r="AH181" s="359"/>
      <c r="AI181" s="360"/>
      <c r="AJ181" s="367">
        <f>SUM(AJ180:AM180)</f>
        <v>0</v>
      </c>
      <c r="AK181" s="368"/>
      <c r="AL181" s="368"/>
      <c r="AM181" s="369"/>
      <c r="AN181" s="286">
        <f>SUM(L181:AM181)</f>
        <v>535</v>
      </c>
      <c r="AO181" s="210" t="b">
        <f>SUM(L181:AI181)=G180</f>
        <v>1</v>
      </c>
    </row>
    <row r="182" spans="1:49" s="54" customFormat="1" ht="12.75" customHeight="1" x14ac:dyDescent="0.25">
      <c r="A182" s="345" t="s">
        <v>81</v>
      </c>
      <c r="B182" s="346"/>
      <c r="C182" s="347"/>
      <c r="D182" s="348" t="s">
        <v>6</v>
      </c>
      <c r="E182" s="351" t="s">
        <v>7</v>
      </c>
      <c r="F182" s="299" t="s">
        <v>38</v>
      </c>
      <c r="G182" s="382" t="s">
        <v>4</v>
      </c>
      <c r="H182" s="384" t="s">
        <v>8</v>
      </c>
      <c r="I182" s="384" t="s">
        <v>9</v>
      </c>
      <c r="J182" s="384" t="s">
        <v>62</v>
      </c>
      <c r="K182" s="386" t="s">
        <v>34</v>
      </c>
      <c r="L182" s="312" t="s">
        <v>55</v>
      </c>
      <c r="M182" s="313"/>
      <c r="N182" s="313"/>
      <c r="O182" s="314"/>
      <c r="P182" s="312" t="s">
        <v>56</v>
      </c>
      <c r="Q182" s="313"/>
      <c r="R182" s="313"/>
      <c r="S182" s="314"/>
      <c r="T182" s="312" t="s">
        <v>57</v>
      </c>
      <c r="U182" s="313"/>
      <c r="V182" s="313"/>
      <c r="W182" s="314"/>
      <c r="X182" s="312" t="s">
        <v>58</v>
      </c>
      <c r="Y182" s="313"/>
      <c r="Z182" s="313"/>
      <c r="AA182" s="314"/>
      <c r="AB182" s="312" t="s">
        <v>59</v>
      </c>
      <c r="AC182" s="313"/>
      <c r="AD182" s="313"/>
      <c r="AE182" s="314"/>
      <c r="AF182" s="353" t="s">
        <v>60</v>
      </c>
      <c r="AG182" s="343"/>
      <c r="AH182" s="343"/>
      <c r="AI182" s="344"/>
      <c r="AJ182" s="309" t="s">
        <v>61</v>
      </c>
      <c r="AK182" s="310"/>
      <c r="AL182" s="310"/>
      <c r="AM182" s="311"/>
      <c r="AN182" s="284"/>
    </row>
    <row r="183" spans="1:49" s="54" customFormat="1" x14ac:dyDescent="0.25">
      <c r="A183" s="345"/>
      <c r="B183" s="346"/>
      <c r="C183" s="347"/>
      <c r="D183" s="349"/>
      <c r="E183" s="351"/>
      <c r="F183" s="352"/>
      <c r="G183" s="382"/>
      <c r="H183" s="384"/>
      <c r="I183" s="384"/>
      <c r="J183" s="384"/>
      <c r="K183" s="386"/>
      <c r="L183" s="307" t="s">
        <v>8</v>
      </c>
      <c r="M183" s="303" t="s">
        <v>9</v>
      </c>
      <c r="N183" s="305" t="s">
        <v>10</v>
      </c>
      <c r="O183" s="299" t="s">
        <v>63</v>
      </c>
      <c r="P183" s="307" t="s">
        <v>8</v>
      </c>
      <c r="Q183" s="303" t="s">
        <v>9</v>
      </c>
      <c r="R183" s="305" t="s">
        <v>10</v>
      </c>
      <c r="S183" s="299" t="s">
        <v>63</v>
      </c>
      <c r="T183" s="307" t="s">
        <v>8</v>
      </c>
      <c r="U183" s="303" t="s">
        <v>9</v>
      </c>
      <c r="V183" s="305" t="s">
        <v>10</v>
      </c>
      <c r="W183" s="299" t="s">
        <v>63</v>
      </c>
      <c r="X183" s="307" t="s">
        <v>8</v>
      </c>
      <c r="Y183" s="303" t="s">
        <v>9</v>
      </c>
      <c r="Z183" s="305" t="s">
        <v>10</v>
      </c>
      <c r="AA183" s="299" t="s">
        <v>63</v>
      </c>
      <c r="AB183" s="307" t="s">
        <v>8</v>
      </c>
      <c r="AC183" s="303" t="s">
        <v>9</v>
      </c>
      <c r="AD183" s="305" t="s">
        <v>10</v>
      </c>
      <c r="AE183" s="299" t="s">
        <v>63</v>
      </c>
      <c r="AF183" s="307" t="s">
        <v>8</v>
      </c>
      <c r="AG183" s="303" t="s">
        <v>9</v>
      </c>
      <c r="AH183" s="305" t="s">
        <v>10</v>
      </c>
      <c r="AI183" s="299" t="s">
        <v>63</v>
      </c>
      <c r="AJ183" s="354" t="s">
        <v>8</v>
      </c>
      <c r="AK183" s="356" t="s">
        <v>9</v>
      </c>
      <c r="AL183" s="297" t="s">
        <v>10</v>
      </c>
      <c r="AM183" s="295" t="s">
        <v>63</v>
      </c>
      <c r="AN183" s="284"/>
      <c r="AO183"/>
    </row>
    <row r="184" spans="1:49" s="54" customFormat="1" ht="13.8" thickBot="1" x14ac:dyDescent="0.3">
      <c r="A184" s="345"/>
      <c r="B184" s="346"/>
      <c r="C184" s="347"/>
      <c r="D184" s="350"/>
      <c r="E184" s="306"/>
      <c r="F184" s="300"/>
      <c r="G184" s="383"/>
      <c r="H184" s="385"/>
      <c r="I184" s="385"/>
      <c r="J184" s="385"/>
      <c r="K184" s="387"/>
      <c r="L184" s="308"/>
      <c r="M184" s="304"/>
      <c r="N184" s="306"/>
      <c r="O184" s="300"/>
      <c r="P184" s="308"/>
      <c r="Q184" s="304"/>
      <c r="R184" s="306"/>
      <c r="S184" s="300"/>
      <c r="T184" s="308"/>
      <c r="U184" s="304"/>
      <c r="V184" s="306"/>
      <c r="W184" s="300"/>
      <c r="X184" s="308"/>
      <c r="Y184" s="304"/>
      <c r="Z184" s="306"/>
      <c r="AA184" s="300"/>
      <c r="AB184" s="308"/>
      <c r="AC184" s="304"/>
      <c r="AD184" s="306"/>
      <c r="AE184" s="300"/>
      <c r="AF184" s="308"/>
      <c r="AG184" s="304"/>
      <c r="AH184" s="306"/>
      <c r="AI184" s="300"/>
      <c r="AJ184" s="355"/>
      <c r="AK184" s="357"/>
      <c r="AL184" s="298"/>
      <c r="AM184" s="296"/>
      <c r="AN184" s="284"/>
      <c r="AO184"/>
    </row>
    <row r="185" spans="1:49" s="54" customFormat="1" ht="12.75" customHeight="1" x14ac:dyDescent="0.25">
      <c r="A185" s="345"/>
      <c r="B185" s="346"/>
      <c r="C185" s="347"/>
      <c r="D185" s="462">
        <f>SUM(D64+D180+D115)</f>
        <v>15</v>
      </c>
      <c r="E185" s="476">
        <f>SUM(E64+E180+E115)</f>
        <v>59</v>
      </c>
      <c r="F185" s="466">
        <f>SUM(F115+F180+F64)</f>
        <v>160</v>
      </c>
      <c r="G185" s="432">
        <f>SUM(G180+G115+G64)</f>
        <v>940</v>
      </c>
      <c r="H185" s="464">
        <f>SUM(H64+H180+H115)</f>
        <v>335</v>
      </c>
      <c r="I185" s="464">
        <f>SUM(I64+I180+I115)</f>
        <v>290</v>
      </c>
      <c r="J185" s="464">
        <f>SUM(J64+J180+J115)</f>
        <v>225</v>
      </c>
      <c r="K185" s="466">
        <f>SUM(K64+K180+K115)</f>
        <v>90</v>
      </c>
      <c r="L185" s="73">
        <f t="shared" ref="L185:AM185" si="17">SUM(L115+L180+L64)</f>
        <v>90</v>
      </c>
      <c r="M185" s="73">
        <f t="shared" si="17"/>
        <v>90</v>
      </c>
      <c r="N185" s="73">
        <f t="shared" si="17"/>
        <v>20</v>
      </c>
      <c r="O185" s="73">
        <f t="shared" si="17"/>
        <v>0</v>
      </c>
      <c r="P185" s="73">
        <f t="shared" si="17"/>
        <v>105</v>
      </c>
      <c r="Q185" s="73">
        <f t="shared" si="17"/>
        <v>90</v>
      </c>
      <c r="R185" s="73">
        <f t="shared" si="17"/>
        <v>53</v>
      </c>
      <c r="S185" s="73">
        <f t="shared" si="17"/>
        <v>10</v>
      </c>
      <c r="T185" s="73">
        <f t="shared" si="17"/>
        <v>65</v>
      </c>
      <c r="U185" s="73">
        <f t="shared" si="17"/>
        <v>30</v>
      </c>
      <c r="V185" s="73">
        <f t="shared" si="17"/>
        <v>77</v>
      </c>
      <c r="W185" s="73">
        <f t="shared" si="17"/>
        <v>35</v>
      </c>
      <c r="X185" s="73">
        <f t="shared" si="17"/>
        <v>55</v>
      </c>
      <c r="Y185" s="73">
        <f t="shared" si="17"/>
        <v>40</v>
      </c>
      <c r="Z185" s="73">
        <f t="shared" si="17"/>
        <v>65</v>
      </c>
      <c r="AA185" s="73">
        <f t="shared" si="17"/>
        <v>25</v>
      </c>
      <c r="AB185" s="73">
        <f t="shared" si="17"/>
        <v>20</v>
      </c>
      <c r="AC185" s="73">
        <f t="shared" si="17"/>
        <v>40</v>
      </c>
      <c r="AD185" s="73">
        <f t="shared" si="17"/>
        <v>10</v>
      </c>
      <c r="AE185" s="73">
        <f t="shared" si="17"/>
        <v>10</v>
      </c>
      <c r="AF185" s="73">
        <f t="shared" si="17"/>
        <v>0</v>
      </c>
      <c r="AG185" s="73">
        <f t="shared" si="17"/>
        <v>0</v>
      </c>
      <c r="AH185" s="73">
        <f t="shared" si="17"/>
        <v>0</v>
      </c>
      <c r="AI185" s="73">
        <f t="shared" si="17"/>
        <v>10</v>
      </c>
      <c r="AJ185" s="135">
        <f t="shared" si="17"/>
        <v>0</v>
      </c>
      <c r="AK185" s="133">
        <f t="shared" si="17"/>
        <v>0</v>
      </c>
      <c r="AL185" s="133">
        <f t="shared" si="17"/>
        <v>0</v>
      </c>
      <c r="AM185" s="134">
        <f t="shared" si="17"/>
        <v>0</v>
      </c>
      <c r="AN185" s="284"/>
      <c r="AO185"/>
    </row>
    <row r="186" spans="1:49" s="54" customFormat="1" ht="13.5" customHeight="1" thickBot="1" x14ac:dyDescent="0.3">
      <c r="A186" s="345"/>
      <c r="B186" s="346"/>
      <c r="C186" s="347"/>
      <c r="D186" s="463"/>
      <c r="E186" s="465"/>
      <c r="F186" s="467"/>
      <c r="G186" s="383"/>
      <c r="H186" s="304"/>
      <c r="I186" s="304"/>
      <c r="J186" s="304"/>
      <c r="K186" s="477"/>
      <c r="L186" s="302">
        <f>SUM(L185:O185)</f>
        <v>200</v>
      </c>
      <c r="M186" s="302"/>
      <c r="N186" s="302"/>
      <c r="O186" s="475"/>
      <c r="P186" s="302">
        <f>SUM(P185:S185)</f>
        <v>258</v>
      </c>
      <c r="Q186" s="302"/>
      <c r="R186" s="302"/>
      <c r="S186" s="475"/>
      <c r="T186" s="302">
        <f>SUM(T185:W185)</f>
        <v>207</v>
      </c>
      <c r="U186" s="302"/>
      <c r="V186" s="302"/>
      <c r="W186" s="475"/>
      <c r="X186" s="302">
        <f>SUM(X185:AA185)</f>
        <v>185</v>
      </c>
      <c r="Y186" s="302"/>
      <c r="Z186" s="302"/>
      <c r="AA186" s="475"/>
      <c r="AB186" s="302">
        <f>SUM(AB185:AE185)</f>
        <v>80</v>
      </c>
      <c r="AC186" s="302"/>
      <c r="AD186" s="302"/>
      <c r="AE186" s="475"/>
      <c r="AF186" s="302">
        <f>SUM(AF185:AI185)</f>
        <v>10</v>
      </c>
      <c r="AG186" s="302"/>
      <c r="AH186" s="302"/>
      <c r="AI186" s="475"/>
      <c r="AJ186" s="292">
        <f>SUM(AJ185:AM185)</f>
        <v>0</v>
      </c>
      <c r="AK186" s="293"/>
      <c r="AL186" s="293"/>
      <c r="AM186" s="294"/>
      <c r="AN186" s="286">
        <f>SUM(L186:AM186)</f>
        <v>940</v>
      </c>
      <c r="AO186" s="210" t="b">
        <f>SUM(L186:AI186)=G185</f>
        <v>1</v>
      </c>
    </row>
    <row r="187" spans="1:49" s="54" customFormat="1" ht="12.75" customHeight="1" x14ac:dyDescent="0.25">
      <c r="A187" s="345"/>
      <c r="B187" s="346"/>
      <c r="C187" s="347"/>
      <c r="D187" s="333" t="s">
        <v>18</v>
      </c>
      <c r="E187" s="334"/>
      <c r="F187" s="335"/>
      <c r="G187" s="342" t="s">
        <v>19</v>
      </c>
      <c r="H187" s="343"/>
      <c r="I187" s="343"/>
      <c r="J187" s="343"/>
      <c r="K187" s="344"/>
      <c r="L187" s="393">
        <f>0+L122</f>
        <v>4</v>
      </c>
      <c r="M187" s="394"/>
      <c r="N187" s="394"/>
      <c r="O187" s="395"/>
      <c r="P187" s="393">
        <f>4+P122</f>
        <v>4</v>
      </c>
      <c r="Q187" s="394"/>
      <c r="R187" s="394"/>
      <c r="S187" s="395"/>
      <c r="T187" s="393">
        <f>2+T122</f>
        <v>3</v>
      </c>
      <c r="U187" s="394"/>
      <c r="V187" s="394"/>
      <c r="W187" s="395"/>
      <c r="X187" s="393">
        <f>2+X122</f>
        <v>2</v>
      </c>
      <c r="Y187" s="394"/>
      <c r="Z187" s="394"/>
      <c r="AA187" s="395"/>
      <c r="AB187" s="393">
        <f>2+AB122</f>
        <v>2</v>
      </c>
      <c r="AC187" s="394"/>
      <c r="AD187" s="394"/>
      <c r="AE187" s="395"/>
      <c r="AF187" s="393">
        <f>0+AF122</f>
        <v>0</v>
      </c>
      <c r="AG187" s="394"/>
      <c r="AH187" s="394"/>
      <c r="AI187" s="395"/>
      <c r="AJ187" s="330"/>
      <c r="AK187" s="331"/>
      <c r="AL187" s="331"/>
      <c r="AM187" s="332"/>
      <c r="AN187" s="286">
        <f>SUM(L187:AI187)</f>
        <v>15</v>
      </c>
      <c r="AO187" s="210" t="b">
        <f>AN187=D185</f>
        <v>1</v>
      </c>
    </row>
    <row r="188" spans="1:49" s="54" customFormat="1" ht="12.75" customHeight="1" x14ac:dyDescent="0.25">
      <c r="A188" s="345"/>
      <c r="B188" s="346"/>
      <c r="C188" s="347"/>
      <c r="D188" s="336"/>
      <c r="E188" s="337"/>
      <c r="F188" s="338"/>
      <c r="G188" s="323" t="s">
        <v>20</v>
      </c>
      <c r="H188" s="324"/>
      <c r="I188" s="324"/>
      <c r="J188" s="324"/>
      <c r="K188" s="325"/>
      <c r="L188" s="326">
        <f>0+L123</f>
        <v>9</v>
      </c>
      <c r="M188" s="327"/>
      <c r="N188" s="327"/>
      <c r="O188" s="328"/>
      <c r="P188" s="326">
        <f>6+P123</f>
        <v>16</v>
      </c>
      <c r="Q188" s="327"/>
      <c r="R188" s="327"/>
      <c r="S188" s="328"/>
      <c r="T188" s="326">
        <f>10+T123</f>
        <v>14</v>
      </c>
      <c r="U188" s="327"/>
      <c r="V188" s="327"/>
      <c r="W188" s="328"/>
      <c r="X188" s="326">
        <f>13+X123</f>
        <v>13</v>
      </c>
      <c r="Y188" s="327"/>
      <c r="Z188" s="327"/>
      <c r="AA188" s="328"/>
      <c r="AB188" s="326">
        <f>4+AB123</f>
        <v>5</v>
      </c>
      <c r="AC188" s="327"/>
      <c r="AD188" s="327"/>
      <c r="AE188" s="328"/>
      <c r="AF188" s="326">
        <f>2+AF123</f>
        <v>2</v>
      </c>
      <c r="AG188" s="327"/>
      <c r="AH188" s="327"/>
      <c r="AI188" s="328"/>
      <c r="AJ188" s="320"/>
      <c r="AK188" s="321"/>
      <c r="AL188" s="321"/>
      <c r="AM188" s="322"/>
      <c r="AN188" s="286">
        <f>SUM(L188:AI188)</f>
        <v>59</v>
      </c>
      <c r="AO188" s="210" t="b">
        <f>AN188=E185</f>
        <v>1</v>
      </c>
    </row>
    <row r="189" spans="1:49" s="54" customFormat="1" ht="13.5" customHeight="1" thickBot="1" x14ac:dyDescent="0.3">
      <c r="A189" s="345"/>
      <c r="B189" s="346"/>
      <c r="C189" s="347"/>
      <c r="D189" s="339"/>
      <c r="E189" s="340"/>
      <c r="F189" s="341"/>
      <c r="G189" s="323" t="s">
        <v>38</v>
      </c>
      <c r="H189" s="324"/>
      <c r="I189" s="324"/>
      <c r="J189" s="324"/>
      <c r="K189" s="325"/>
      <c r="L189" s="455">
        <f>0+L124</f>
        <v>30</v>
      </c>
      <c r="M189" s="455"/>
      <c r="N189" s="455"/>
      <c r="O189" s="455"/>
      <c r="P189" s="455">
        <f>F156+F157+F158+F159+F160+P124</f>
        <v>30</v>
      </c>
      <c r="Q189" s="455"/>
      <c r="R189" s="455"/>
      <c r="S189" s="455"/>
      <c r="T189" s="455">
        <f>F161+F162+F163+F164+F165+F166+3+T124</f>
        <v>30</v>
      </c>
      <c r="U189" s="455"/>
      <c r="V189" s="455"/>
      <c r="W189" s="455"/>
      <c r="X189" s="474">
        <f>X124+3+F168+F169+F170+F171+F172+F173+F174+6+3</f>
        <v>30</v>
      </c>
      <c r="Y189" s="474"/>
      <c r="Z189" s="474"/>
      <c r="AA189" s="474"/>
      <c r="AB189" s="455">
        <f>2+AB124+F175+F176</f>
        <v>10</v>
      </c>
      <c r="AC189" s="455"/>
      <c r="AD189" s="455"/>
      <c r="AE189" s="455"/>
      <c r="AF189" s="474">
        <f>18+F179+2+AF124</f>
        <v>30</v>
      </c>
      <c r="AG189" s="474"/>
      <c r="AH189" s="474"/>
      <c r="AI189" s="474"/>
      <c r="AJ189" s="329"/>
      <c r="AK189" s="329"/>
      <c r="AL189" s="329"/>
      <c r="AM189" s="329"/>
      <c r="AN189" s="286">
        <f>SUM(L189:AI189)</f>
        <v>160</v>
      </c>
      <c r="AO189" s="210" t="b">
        <f>AN189=F185</f>
        <v>1</v>
      </c>
    </row>
    <row r="190" spans="1:49" s="54" customFormat="1" ht="13.8" x14ac:dyDescent="0.25">
      <c r="A190" s="76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52"/>
      <c r="V190" s="77"/>
      <c r="W190" s="77"/>
      <c r="X190" s="77"/>
      <c r="Y190" s="77"/>
      <c r="Z190" s="52"/>
      <c r="AA190" s="53"/>
      <c r="AB190" s="213" t="s">
        <v>233</v>
      </c>
      <c r="AC190" s="214"/>
      <c r="AD190" s="215"/>
      <c r="AE190" s="215"/>
      <c r="AF190" s="215"/>
      <c r="AG190" s="215"/>
      <c r="AH190" s="215"/>
      <c r="AI190" s="216"/>
      <c r="AJ190" s="217"/>
      <c r="AK190" s="215"/>
      <c r="AL190" s="215"/>
      <c r="AM190" s="218"/>
      <c r="AN190" s="284"/>
    </row>
    <row r="191" spans="1:49" s="54" customFormat="1" ht="16.5" customHeight="1" x14ac:dyDescent="0.25">
      <c r="A191" s="80" t="s">
        <v>66</v>
      </c>
      <c r="B191" s="81"/>
      <c r="C191" s="81"/>
      <c r="D191" s="81"/>
      <c r="E191" s="81"/>
      <c r="F191" s="81"/>
      <c r="G191" s="81"/>
      <c r="AA191" s="55"/>
      <c r="AB191" s="219" t="s">
        <v>21</v>
      </c>
      <c r="AC191" s="220"/>
      <c r="AD191" s="221"/>
      <c r="AE191" s="221"/>
      <c r="AF191" s="221"/>
      <c r="AG191" s="221"/>
      <c r="AH191" s="221"/>
      <c r="AI191" s="221"/>
      <c r="AJ191" s="221"/>
      <c r="AK191" s="221"/>
      <c r="AL191" s="221"/>
      <c r="AM191" s="222"/>
      <c r="AN191" s="283"/>
      <c r="AO191"/>
    </row>
    <row r="192" spans="1:49" s="54" customFormat="1" ht="15" customHeight="1" x14ac:dyDescent="0.25">
      <c r="A192" s="514" t="s">
        <v>12</v>
      </c>
      <c r="B192" s="315" t="s">
        <v>280</v>
      </c>
      <c r="C192" s="315"/>
      <c r="D192" s="315"/>
      <c r="E192" s="315"/>
      <c r="F192" s="315"/>
      <c r="G192" s="315"/>
      <c r="H192" s="315"/>
      <c r="I192" s="315"/>
      <c r="J192" s="315"/>
      <c r="K192" s="315"/>
      <c r="L192" s="315"/>
      <c r="M192" s="315"/>
      <c r="N192" s="315"/>
      <c r="O192" s="315"/>
      <c r="P192" s="315"/>
      <c r="Q192" s="315"/>
      <c r="R192" s="315"/>
      <c r="S192" s="315"/>
      <c r="T192" s="315"/>
      <c r="U192" s="315"/>
      <c r="V192" s="315"/>
      <c r="W192" s="315"/>
      <c r="X192" s="315"/>
      <c r="Y192" s="315"/>
      <c r="Z192" s="315"/>
      <c r="AA192" s="316"/>
      <c r="AB192" s="223" t="s">
        <v>8</v>
      </c>
      <c r="AC192" s="224" t="s">
        <v>227</v>
      </c>
      <c r="AD192" s="221"/>
      <c r="AE192" s="221"/>
      <c r="AF192" s="221"/>
      <c r="AG192" s="221"/>
      <c r="AH192" s="221"/>
      <c r="AI192" s="221"/>
      <c r="AJ192" s="221"/>
      <c r="AK192" s="221"/>
      <c r="AL192" s="221"/>
      <c r="AM192" s="222"/>
      <c r="AN192" s="283"/>
      <c r="AO192"/>
    </row>
    <row r="193" spans="1:41" s="54" customFormat="1" ht="13.8" x14ac:dyDescent="0.25">
      <c r="A193" s="514"/>
      <c r="B193" s="315"/>
      <c r="C193" s="315"/>
      <c r="D193" s="315"/>
      <c r="E193" s="315"/>
      <c r="F193" s="315"/>
      <c r="G193" s="315"/>
      <c r="H193" s="315"/>
      <c r="I193" s="315"/>
      <c r="J193" s="315"/>
      <c r="K193" s="315"/>
      <c r="L193" s="315"/>
      <c r="M193" s="315"/>
      <c r="N193" s="315"/>
      <c r="O193" s="315"/>
      <c r="P193" s="315"/>
      <c r="Q193" s="315"/>
      <c r="R193" s="315"/>
      <c r="S193" s="315"/>
      <c r="T193" s="315"/>
      <c r="U193" s="315"/>
      <c r="V193" s="315"/>
      <c r="W193" s="315"/>
      <c r="X193" s="315"/>
      <c r="Y193" s="315"/>
      <c r="Z193" s="315"/>
      <c r="AA193" s="316"/>
      <c r="AB193" s="223" t="s">
        <v>9</v>
      </c>
      <c r="AC193" s="224" t="s">
        <v>228</v>
      </c>
      <c r="AD193" s="221"/>
      <c r="AE193" s="221"/>
      <c r="AF193" s="225"/>
      <c r="AG193" s="221"/>
      <c r="AH193" s="221"/>
      <c r="AI193" s="221"/>
      <c r="AJ193" s="221"/>
      <c r="AK193" s="221"/>
      <c r="AL193" s="221"/>
      <c r="AM193" s="222"/>
      <c r="AN193" s="283"/>
      <c r="AO193"/>
    </row>
    <row r="194" spans="1:41" s="54" customFormat="1" ht="15" x14ac:dyDescent="0.25">
      <c r="A194" s="140" t="s">
        <v>13</v>
      </c>
      <c r="B194" s="2" t="s">
        <v>283</v>
      </c>
      <c r="C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81"/>
      <c r="R194" s="81"/>
      <c r="S194" s="81"/>
      <c r="T194" s="81"/>
      <c r="U194" s="81"/>
      <c r="V194" s="81"/>
      <c r="W194" s="81"/>
      <c r="AA194" s="55"/>
      <c r="AB194" s="223" t="s">
        <v>10</v>
      </c>
      <c r="AC194" s="224" t="s">
        <v>229</v>
      </c>
      <c r="AD194" s="221"/>
      <c r="AE194" s="221"/>
      <c r="AF194" s="221"/>
      <c r="AG194" s="221"/>
      <c r="AH194" s="221"/>
      <c r="AI194" s="221"/>
      <c r="AJ194" s="221"/>
      <c r="AK194" s="221"/>
      <c r="AL194" s="221"/>
      <c r="AM194" s="222"/>
      <c r="AN194" s="283"/>
      <c r="AO194"/>
    </row>
    <row r="195" spans="1:41" s="54" customFormat="1" ht="15" x14ac:dyDescent="0.25">
      <c r="A195" s="140" t="s">
        <v>14</v>
      </c>
      <c r="B195" s="4" t="s">
        <v>281</v>
      </c>
      <c r="C195" s="4"/>
      <c r="D195" s="4"/>
      <c r="E195" s="4"/>
      <c r="F195" s="4"/>
      <c r="G195" s="4"/>
      <c r="H195" s="27"/>
      <c r="I195" s="27"/>
      <c r="J195" s="27"/>
      <c r="K195" s="27"/>
      <c r="L195" s="27"/>
      <c r="M195" s="27"/>
      <c r="N195" s="27"/>
      <c r="O195" s="27"/>
      <c r="P195" s="27"/>
      <c r="Q195" s="88"/>
      <c r="R195" s="88"/>
      <c r="S195" s="88"/>
      <c r="T195" s="88"/>
      <c r="U195" s="88"/>
      <c r="V195" s="88"/>
      <c r="W195" s="88"/>
      <c r="AA195" s="55"/>
      <c r="AB195" s="223" t="s">
        <v>230</v>
      </c>
      <c r="AC195" s="224" t="s">
        <v>231</v>
      </c>
      <c r="AD195" s="221"/>
      <c r="AE195" s="221"/>
      <c r="AF195" s="221"/>
      <c r="AG195" s="221"/>
      <c r="AH195" s="221"/>
      <c r="AI195" s="221"/>
      <c r="AJ195" s="221"/>
      <c r="AK195" s="221"/>
      <c r="AL195" s="221"/>
      <c r="AM195" s="222"/>
      <c r="AN195" s="283"/>
      <c r="AO195"/>
    </row>
    <row r="196" spans="1:41" s="54" customFormat="1" ht="13.8" x14ac:dyDescent="0.25">
      <c r="A196" s="515" t="s">
        <v>15</v>
      </c>
      <c r="B196" s="516" t="s">
        <v>213</v>
      </c>
      <c r="C196" s="516"/>
      <c r="D196" s="516"/>
      <c r="E196" s="516"/>
      <c r="F196" s="516"/>
      <c r="G196" s="516"/>
      <c r="H196" s="516"/>
      <c r="I196" s="516"/>
      <c r="J196" s="516"/>
      <c r="K196" s="516"/>
      <c r="L196" s="516"/>
      <c r="M196" s="516"/>
      <c r="N196" s="516"/>
      <c r="O196" s="516"/>
      <c r="P196" s="516"/>
      <c r="Q196" s="516"/>
      <c r="R196" s="516"/>
      <c r="S196" s="516"/>
      <c r="T196" s="516"/>
      <c r="U196" s="516"/>
      <c r="V196" s="516"/>
      <c r="W196" s="516"/>
      <c r="X196" s="516"/>
      <c r="Y196" s="516"/>
      <c r="Z196" s="516"/>
      <c r="AA196" s="517"/>
      <c r="AB196" s="223" t="s">
        <v>22</v>
      </c>
      <c r="AC196" s="224" t="s">
        <v>232</v>
      </c>
      <c r="AD196" s="221"/>
      <c r="AE196" s="221"/>
      <c r="AF196" s="221"/>
      <c r="AG196" s="225"/>
      <c r="AH196" s="225"/>
      <c r="AI196" s="225"/>
      <c r="AJ196" s="225"/>
      <c r="AK196" s="221"/>
      <c r="AL196" s="221"/>
      <c r="AM196" s="222"/>
      <c r="AN196" s="283"/>
      <c r="AO196"/>
    </row>
    <row r="197" spans="1:41" s="54" customFormat="1" ht="15.75" customHeight="1" thickBot="1" x14ac:dyDescent="0.3">
      <c r="A197" s="515"/>
      <c r="B197" s="516"/>
      <c r="C197" s="516"/>
      <c r="D197" s="516"/>
      <c r="E197" s="516"/>
      <c r="F197" s="516"/>
      <c r="G197" s="516"/>
      <c r="H197" s="516"/>
      <c r="I197" s="516"/>
      <c r="J197" s="516"/>
      <c r="K197" s="516"/>
      <c r="L197" s="516"/>
      <c r="M197" s="516"/>
      <c r="N197" s="516"/>
      <c r="O197" s="516"/>
      <c r="P197" s="516"/>
      <c r="Q197" s="516"/>
      <c r="R197" s="516"/>
      <c r="S197" s="516"/>
      <c r="T197" s="516"/>
      <c r="U197" s="516"/>
      <c r="V197" s="516"/>
      <c r="W197" s="516"/>
      <c r="X197" s="516"/>
      <c r="Y197" s="516"/>
      <c r="Z197" s="516"/>
      <c r="AA197" s="517"/>
      <c r="AB197" s="223" t="s">
        <v>234</v>
      </c>
      <c r="AC197" s="224" t="s">
        <v>235</v>
      </c>
      <c r="AD197" s="221"/>
      <c r="AE197" s="221"/>
      <c r="AF197" s="221"/>
      <c r="AG197" s="221"/>
      <c r="AH197" s="221"/>
      <c r="AI197" s="221"/>
      <c r="AJ197" s="221"/>
      <c r="AK197" s="221"/>
      <c r="AL197" s="221"/>
      <c r="AM197" s="222"/>
      <c r="AN197" s="283"/>
      <c r="AO197"/>
    </row>
    <row r="198" spans="1:41" s="54" customFormat="1" ht="15.6" thickBot="1" x14ac:dyDescent="0.3">
      <c r="A198" s="140" t="s">
        <v>16</v>
      </c>
      <c r="B198" s="276" t="s">
        <v>282</v>
      </c>
      <c r="C198" s="278"/>
      <c r="D198" s="278"/>
      <c r="E198" s="278"/>
      <c r="F198" s="278"/>
      <c r="G198" s="278"/>
      <c r="H198" s="278"/>
      <c r="I198" s="278"/>
      <c r="J198" s="278"/>
      <c r="K198" s="278"/>
      <c r="L198" s="278"/>
      <c r="M198" s="278"/>
      <c r="N198" s="278"/>
      <c r="O198" s="278"/>
      <c r="P198" s="278"/>
      <c r="Q198" s="278"/>
      <c r="R198" s="278"/>
      <c r="S198" s="278"/>
      <c r="T198" s="278"/>
      <c r="U198" s="278"/>
      <c r="V198" s="278"/>
      <c r="W198" s="278"/>
      <c r="X198" s="278"/>
      <c r="Y198" s="278"/>
      <c r="Z198" s="278"/>
      <c r="AA198" s="279"/>
      <c r="AB198" s="226"/>
      <c r="AC198" s="207" t="s">
        <v>236</v>
      </c>
      <c r="AD198" s="207"/>
      <c r="AE198" s="221"/>
      <c r="AF198" s="221"/>
      <c r="AG198" s="221"/>
      <c r="AH198" s="221"/>
      <c r="AI198" s="221"/>
      <c r="AJ198" s="221"/>
      <c r="AK198" s="221"/>
      <c r="AL198" s="221"/>
      <c r="AM198" s="222"/>
      <c r="AN198" s="283"/>
      <c r="AO198"/>
    </row>
    <row r="199" spans="1:41" s="54" customFormat="1" ht="15.6" thickBot="1" x14ac:dyDescent="0.3">
      <c r="A199" s="140" t="s">
        <v>26</v>
      </c>
      <c r="B199" s="276" t="s">
        <v>285</v>
      </c>
      <c r="C199" s="276"/>
      <c r="D199" s="276"/>
      <c r="E199" s="276"/>
      <c r="F199" s="276"/>
      <c r="G199" s="276"/>
      <c r="H199" s="276"/>
      <c r="I199" s="276"/>
      <c r="J199" s="276"/>
      <c r="K199" s="276"/>
      <c r="L199" s="276"/>
      <c r="M199" s="276"/>
      <c r="N199" s="276"/>
      <c r="O199" s="276"/>
      <c r="P199" s="276"/>
      <c r="Q199" s="276"/>
      <c r="R199" s="276"/>
      <c r="S199" s="276"/>
      <c r="T199" s="276"/>
      <c r="U199" s="276"/>
      <c r="V199" s="276"/>
      <c r="W199" s="276"/>
      <c r="X199" s="276"/>
      <c r="Y199" s="276"/>
      <c r="Z199" s="276"/>
      <c r="AA199" s="277"/>
      <c r="AB199" s="227"/>
      <c r="AC199" s="207" t="s">
        <v>237</v>
      </c>
      <c r="AD199" s="207"/>
      <c r="AE199" s="225"/>
      <c r="AF199" s="225"/>
      <c r="AG199" s="225"/>
      <c r="AH199" s="225"/>
      <c r="AI199" s="225"/>
      <c r="AJ199" s="225"/>
      <c r="AK199" s="225"/>
      <c r="AL199" s="225"/>
      <c r="AM199" s="222"/>
      <c r="AN199" s="283"/>
      <c r="AO199"/>
    </row>
    <row r="200" spans="1:41" s="54" customFormat="1" ht="15" x14ac:dyDescent="0.25">
      <c r="A200" s="140" t="s">
        <v>27</v>
      </c>
      <c r="B200" s="276" t="s">
        <v>284</v>
      </c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81"/>
      <c r="R200" s="81"/>
      <c r="S200" s="81"/>
      <c r="T200" s="81"/>
      <c r="U200" s="81"/>
      <c r="V200" s="81"/>
      <c r="W200" s="81"/>
      <c r="AA200" s="55"/>
      <c r="AB200"/>
      <c r="AC200" s="228"/>
      <c r="AD200"/>
      <c r="AE200"/>
      <c r="AF200" s="81"/>
      <c r="AG200"/>
      <c r="AH200"/>
      <c r="AI200"/>
      <c r="AJ200"/>
      <c r="AM200" s="55"/>
      <c r="AN200" s="283"/>
      <c r="AO200"/>
    </row>
    <row r="201" spans="1:41" s="54" customFormat="1" ht="15.6" thickBot="1" x14ac:dyDescent="0.3">
      <c r="A201" s="90"/>
      <c r="B201" s="276"/>
      <c r="C201" s="91"/>
      <c r="D201" s="91"/>
      <c r="E201" s="92"/>
      <c r="F201" s="92"/>
      <c r="G201" s="92"/>
      <c r="H201" s="92"/>
      <c r="I201" s="92"/>
      <c r="J201" s="92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3"/>
      <c r="V201" s="93"/>
      <c r="W201" s="93"/>
      <c r="X201" s="93"/>
      <c r="Y201" s="93"/>
      <c r="Z201" s="93"/>
      <c r="AA201" s="94"/>
      <c r="AB201" s="317" t="s">
        <v>33</v>
      </c>
      <c r="AC201" s="318"/>
      <c r="AD201" s="318"/>
      <c r="AE201" s="318"/>
      <c r="AF201" s="318"/>
      <c r="AG201" s="318"/>
      <c r="AH201" s="318"/>
      <c r="AI201" s="318"/>
      <c r="AJ201" s="318"/>
      <c r="AK201" s="318"/>
      <c r="AL201" s="318"/>
      <c r="AM201" s="319"/>
      <c r="AN201" s="283"/>
      <c r="AO201"/>
    </row>
    <row r="202" spans="1:41" s="54" customFormat="1" ht="24.9" customHeight="1" x14ac:dyDescent="0.25">
      <c r="A202" s="437"/>
      <c r="B202" s="438"/>
      <c r="C202" s="439"/>
      <c r="D202" s="440" t="s">
        <v>217</v>
      </c>
      <c r="E202" s="441"/>
      <c r="F202" s="441"/>
      <c r="G202" s="441"/>
      <c r="H202" s="441"/>
      <c r="I202" s="441"/>
      <c r="J202" s="441"/>
      <c r="K202" s="441"/>
      <c r="L202" s="441"/>
      <c r="M202" s="441"/>
      <c r="N202" s="441"/>
      <c r="O202" s="441"/>
      <c r="P202" s="441"/>
      <c r="Q202" s="441"/>
      <c r="R202" s="441"/>
      <c r="S202" s="441"/>
      <c r="T202" s="441"/>
      <c r="U202" s="441"/>
      <c r="V202" s="441"/>
      <c r="W202" s="441"/>
      <c r="X202" s="442"/>
      <c r="Y202" s="442"/>
      <c r="Z202" s="442"/>
      <c r="AA202" s="443"/>
      <c r="AB202" s="448"/>
      <c r="AC202" s="334"/>
      <c r="AD202" s="334"/>
      <c r="AE202" s="334"/>
      <c r="AF202" s="334"/>
      <c r="AG202" s="334"/>
      <c r="AH202" s="334"/>
      <c r="AI202" s="334"/>
      <c r="AJ202" s="334"/>
      <c r="AK202" s="334"/>
      <c r="AL202" s="334"/>
      <c r="AM202" s="449"/>
      <c r="AN202" s="283"/>
      <c r="AO202"/>
    </row>
    <row r="203" spans="1:41" s="54" customFormat="1" ht="24.9" customHeight="1" x14ac:dyDescent="0.25">
      <c r="A203" s="434" t="s">
        <v>91</v>
      </c>
      <c r="B203" s="337"/>
      <c r="C203" s="435"/>
      <c r="D203" s="444"/>
      <c r="E203" s="445"/>
      <c r="F203" s="445"/>
      <c r="G203" s="445"/>
      <c r="H203" s="445"/>
      <c r="I203" s="445"/>
      <c r="J203" s="445"/>
      <c r="K203" s="445"/>
      <c r="L203" s="445"/>
      <c r="M203" s="445"/>
      <c r="N203" s="445"/>
      <c r="O203" s="445"/>
      <c r="P203" s="445"/>
      <c r="Q203" s="445"/>
      <c r="R203" s="445"/>
      <c r="S203" s="445"/>
      <c r="T203" s="445"/>
      <c r="U203" s="445"/>
      <c r="V203" s="445"/>
      <c r="W203" s="445"/>
      <c r="X203" s="446"/>
      <c r="Y203" s="446"/>
      <c r="Z203" s="446"/>
      <c r="AA203" s="447"/>
      <c r="AB203" s="434"/>
      <c r="AC203" s="337"/>
      <c r="AD203" s="337"/>
      <c r="AE203" s="337"/>
      <c r="AF203" s="337"/>
      <c r="AG203" s="337"/>
      <c r="AH203" s="337"/>
      <c r="AI203" s="337"/>
      <c r="AJ203" s="337"/>
      <c r="AK203" s="337"/>
      <c r="AL203" s="337"/>
      <c r="AM203" s="436"/>
      <c r="AN203" s="283"/>
      <c r="AO203"/>
    </row>
    <row r="204" spans="1:41" s="54" customFormat="1" ht="15.75" customHeight="1" x14ac:dyDescent="0.25">
      <c r="A204" s="434"/>
      <c r="B204" s="337"/>
      <c r="C204" s="435"/>
      <c r="D204" s="2" t="s">
        <v>53</v>
      </c>
      <c r="E204" s="50"/>
      <c r="F204" s="50"/>
      <c r="G204" s="50"/>
      <c r="H204" s="50"/>
      <c r="I204" s="57" t="str">
        <f>(D9)</f>
        <v>PROFIL PRAKTYCZNY</v>
      </c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AB204" s="434"/>
      <c r="AC204" s="337"/>
      <c r="AD204" s="337"/>
      <c r="AE204" s="337"/>
      <c r="AF204" s="337"/>
      <c r="AG204" s="337"/>
      <c r="AH204" s="337"/>
      <c r="AI204" s="337"/>
      <c r="AJ204" s="337"/>
      <c r="AK204" s="337"/>
      <c r="AL204" s="337"/>
      <c r="AM204" s="436"/>
      <c r="AN204" s="283"/>
      <c r="AO204"/>
    </row>
    <row r="205" spans="1:41" s="54" customFormat="1" ht="15.75" customHeight="1" x14ac:dyDescent="0.25">
      <c r="A205" s="434"/>
      <c r="B205" s="418"/>
      <c r="C205" s="419"/>
      <c r="D205" s="2" t="s">
        <v>41</v>
      </c>
      <c r="E205" s="56"/>
      <c r="F205" s="56"/>
      <c r="G205" s="56"/>
      <c r="H205" s="56"/>
      <c r="I205" s="57" t="str">
        <f>(D10)</f>
        <v>STUDIA PIERWSZEGO STOPNIA (3-letnie, licencjackie)</v>
      </c>
      <c r="J205" s="4"/>
      <c r="K205" s="56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2"/>
      <c r="W205" s="2"/>
      <c r="X205" s="4"/>
      <c r="Y205" s="2"/>
      <c r="Z205" s="2"/>
      <c r="AA205" s="2"/>
      <c r="AB205" s="413"/>
      <c r="AC205" s="414"/>
      <c r="AD205" s="414"/>
      <c r="AE205" s="414"/>
      <c r="AF205" s="414"/>
      <c r="AG205" s="414"/>
      <c r="AH205" s="414"/>
      <c r="AI205" s="414"/>
      <c r="AJ205" s="414"/>
      <c r="AK205" s="414"/>
      <c r="AL205" s="414"/>
      <c r="AM205" s="416"/>
      <c r="AN205" s="283"/>
      <c r="AO205"/>
    </row>
    <row r="206" spans="1:41" s="54" customFormat="1" ht="15.75" customHeight="1" x14ac:dyDescent="0.25">
      <c r="A206" s="417"/>
      <c r="B206" s="418"/>
      <c r="C206" s="419"/>
      <c r="D206" s="2" t="s">
        <v>40</v>
      </c>
      <c r="E206" s="56"/>
      <c r="F206" s="56"/>
      <c r="G206" s="2"/>
      <c r="H206" s="2"/>
      <c r="I206" s="57" t="str">
        <f>(D11)</f>
        <v>STUDIA NIESTACJONARNE</v>
      </c>
      <c r="J206" s="4"/>
      <c r="K206" s="57"/>
      <c r="L206" s="57"/>
      <c r="M206" s="58"/>
      <c r="N206" s="56"/>
      <c r="O206" s="57"/>
      <c r="P206" s="57"/>
      <c r="Q206" s="57"/>
      <c r="R206" s="57"/>
      <c r="S206" s="57"/>
      <c r="T206" s="57"/>
      <c r="U206" s="57"/>
      <c r="V206" s="2"/>
      <c r="W206" s="2"/>
      <c r="X206" s="4"/>
      <c r="Y206" s="49"/>
      <c r="Z206" s="49"/>
      <c r="AA206" s="49"/>
      <c r="AB206" s="413" t="s">
        <v>86</v>
      </c>
      <c r="AC206" s="414"/>
      <c r="AD206" s="414"/>
      <c r="AE206" s="414"/>
      <c r="AF206" s="414"/>
      <c r="AG206" s="414"/>
      <c r="AH206" s="414"/>
      <c r="AI206" s="414"/>
      <c r="AJ206" s="414"/>
      <c r="AK206" s="414"/>
      <c r="AL206" s="414"/>
      <c r="AM206" s="416"/>
      <c r="AN206" s="283"/>
      <c r="AO206"/>
    </row>
    <row r="207" spans="1:41" s="54" customFormat="1" ht="15.75" customHeight="1" x14ac:dyDescent="0.25">
      <c r="A207" s="413"/>
      <c r="B207" s="414"/>
      <c r="C207" s="415"/>
      <c r="D207" s="2" t="s">
        <v>0</v>
      </c>
      <c r="E207" s="2"/>
      <c r="F207" s="2"/>
      <c r="G207" s="2"/>
      <c r="H207" s="2"/>
      <c r="I207" s="57" t="str">
        <f>(D8)</f>
        <v>FINANSE I RACHUNKOWOŚĆ</v>
      </c>
      <c r="J207" s="4"/>
      <c r="K207" s="57"/>
      <c r="L207" s="57"/>
      <c r="M207" s="57"/>
      <c r="N207" s="56"/>
      <c r="O207" s="57"/>
      <c r="P207" s="57"/>
      <c r="Q207" s="57"/>
      <c r="R207" s="57"/>
      <c r="S207" s="57"/>
      <c r="T207" s="57"/>
      <c r="U207" s="57"/>
      <c r="V207" s="2"/>
      <c r="W207" s="2"/>
      <c r="X207" s="4"/>
      <c r="Y207" s="49"/>
      <c r="Z207" s="49"/>
      <c r="AA207" s="49"/>
      <c r="AB207" s="413" t="s">
        <v>52</v>
      </c>
      <c r="AC207" s="414"/>
      <c r="AD207" s="414"/>
      <c r="AE207" s="414"/>
      <c r="AF207" s="414"/>
      <c r="AG207" s="414"/>
      <c r="AH207" s="414"/>
      <c r="AI207" s="414"/>
      <c r="AJ207" s="414"/>
      <c r="AK207" s="414"/>
      <c r="AL207" s="414"/>
      <c r="AM207" s="416"/>
      <c r="AN207" s="283"/>
      <c r="AO207"/>
    </row>
    <row r="208" spans="1:41" s="54" customFormat="1" ht="15.75" customHeight="1" x14ac:dyDescent="0.25">
      <c r="A208" s="417"/>
      <c r="B208" s="418"/>
      <c r="C208" s="419"/>
      <c r="D208" s="5" t="s">
        <v>1</v>
      </c>
      <c r="E208" s="2"/>
      <c r="F208" s="2"/>
      <c r="G208" s="2"/>
      <c r="H208" s="2"/>
      <c r="I208" s="57" t="s">
        <v>137</v>
      </c>
      <c r="J208" s="4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2"/>
      <c r="W208" s="2"/>
      <c r="X208" s="4"/>
      <c r="Y208" s="2"/>
      <c r="Z208" s="2"/>
      <c r="AA208" s="2"/>
      <c r="AB208" s="417"/>
      <c r="AC208" s="418"/>
      <c r="AD208" s="418"/>
      <c r="AE208" s="418"/>
      <c r="AF208" s="418"/>
      <c r="AG208" s="418"/>
      <c r="AH208" s="418"/>
      <c r="AI208" s="418"/>
      <c r="AJ208" s="418"/>
      <c r="AK208" s="418"/>
      <c r="AL208" s="418"/>
      <c r="AM208" s="420"/>
      <c r="AN208" s="283"/>
      <c r="AO208"/>
    </row>
    <row r="209" spans="1:42" s="54" customFormat="1" ht="15.75" customHeight="1" thickBot="1" x14ac:dyDescent="0.3">
      <c r="A209" s="421"/>
      <c r="B209" s="422"/>
      <c r="C209" s="423"/>
      <c r="D209" s="424"/>
      <c r="E209" s="422"/>
      <c r="F209" s="422"/>
      <c r="G209" s="422"/>
      <c r="H209" s="422"/>
      <c r="I209" s="422"/>
      <c r="J209" s="422"/>
      <c r="K209" s="422"/>
      <c r="L209" s="422"/>
      <c r="M209" s="422"/>
      <c r="N209" s="422"/>
      <c r="O209" s="422"/>
      <c r="P209" s="422"/>
      <c r="Q209" s="422"/>
      <c r="R209" s="422"/>
      <c r="S209" s="422"/>
      <c r="T209" s="422"/>
      <c r="U209" s="422"/>
      <c r="V209" s="422"/>
      <c r="W209" s="422"/>
      <c r="X209" s="422"/>
      <c r="Y209" s="422"/>
      <c r="Z209" s="422"/>
      <c r="AA209" s="425"/>
      <c r="AB209" s="426"/>
      <c r="AC209" s="427"/>
      <c r="AD209" s="427"/>
      <c r="AE209" s="427"/>
      <c r="AF209" s="427"/>
      <c r="AG209" s="427"/>
      <c r="AH209" s="427"/>
      <c r="AI209" s="427"/>
      <c r="AJ209" s="427"/>
      <c r="AK209" s="427"/>
      <c r="AL209" s="427"/>
      <c r="AM209" s="428"/>
      <c r="AN209" s="283"/>
      <c r="AO209"/>
    </row>
    <row r="210" spans="1:42" s="54" customFormat="1" ht="6" customHeight="1" thickBot="1" x14ac:dyDescent="0.3">
      <c r="A210" s="107"/>
      <c r="B210" s="62"/>
      <c r="C210" s="62"/>
      <c r="D210" s="60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86"/>
      <c r="W210" s="86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M210" s="55"/>
      <c r="AN210" s="283"/>
      <c r="AO210"/>
    </row>
    <row r="211" spans="1:42" s="54" customFormat="1" x14ac:dyDescent="0.25">
      <c r="A211" s="396" t="s">
        <v>76</v>
      </c>
      <c r="B211" s="399" t="s">
        <v>47</v>
      </c>
      <c r="C211" s="400"/>
      <c r="D211" s="405" t="s">
        <v>2</v>
      </c>
      <c r="E211" s="406"/>
      <c r="F211" s="407"/>
      <c r="G211" s="411" t="s">
        <v>3</v>
      </c>
      <c r="H211" s="343"/>
      <c r="I211" s="343"/>
      <c r="J211" s="343"/>
      <c r="K211" s="343"/>
      <c r="L211" s="353" t="s">
        <v>127</v>
      </c>
      <c r="M211" s="343"/>
      <c r="N211" s="343"/>
      <c r="O211" s="343"/>
      <c r="P211" s="343"/>
      <c r="Q211" s="343"/>
      <c r="R211" s="343"/>
      <c r="S211" s="343"/>
      <c r="T211" s="343"/>
      <c r="U211" s="343"/>
      <c r="V211" s="343"/>
      <c r="W211" s="343"/>
      <c r="X211" s="343"/>
      <c r="Y211" s="343"/>
      <c r="Z211" s="343"/>
      <c r="AA211" s="343"/>
      <c r="AB211" s="343"/>
      <c r="AC211" s="343"/>
      <c r="AD211" s="343"/>
      <c r="AE211" s="343"/>
      <c r="AF211" s="343"/>
      <c r="AG211" s="343"/>
      <c r="AH211" s="343"/>
      <c r="AI211" s="343"/>
      <c r="AJ211" s="343"/>
      <c r="AK211" s="343"/>
      <c r="AL211" s="343"/>
      <c r="AM211" s="344"/>
      <c r="AN211" s="283"/>
      <c r="AO211"/>
    </row>
    <row r="212" spans="1:42" s="54" customFormat="1" ht="12.75" customHeight="1" x14ac:dyDescent="0.25">
      <c r="A212" s="397"/>
      <c r="B212" s="401"/>
      <c r="C212" s="402"/>
      <c r="D212" s="408"/>
      <c r="E212" s="409"/>
      <c r="F212" s="410"/>
      <c r="G212" s="307" t="s">
        <v>4</v>
      </c>
      <c r="H212" s="384" t="s">
        <v>5</v>
      </c>
      <c r="I212" s="384"/>
      <c r="J212" s="384"/>
      <c r="K212" s="386"/>
      <c r="L212" s="312" t="s">
        <v>55</v>
      </c>
      <c r="M212" s="313"/>
      <c r="N212" s="313"/>
      <c r="O212" s="314"/>
      <c r="P212" s="312" t="s">
        <v>56</v>
      </c>
      <c r="Q212" s="313"/>
      <c r="R212" s="313"/>
      <c r="S212" s="314"/>
      <c r="T212" s="312" t="s">
        <v>57</v>
      </c>
      <c r="U212" s="313"/>
      <c r="V212" s="313"/>
      <c r="W212" s="314"/>
      <c r="X212" s="312" t="s">
        <v>58</v>
      </c>
      <c r="Y212" s="313"/>
      <c r="Z212" s="313"/>
      <c r="AA212" s="314"/>
      <c r="AB212" s="312" t="s">
        <v>59</v>
      </c>
      <c r="AC212" s="313"/>
      <c r="AD212" s="313"/>
      <c r="AE212" s="314"/>
      <c r="AF212" s="312" t="s">
        <v>60</v>
      </c>
      <c r="AG212" s="313"/>
      <c r="AH212" s="313"/>
      <c r="AI212" s="314"/>
      <c r="AJ212" s="309" t="s">
        <v>61</v>
      </c>
      <c r="AK212" s="310"/>
      <c r="AL212" s="310"/>
      <c r="AM212" s="311"/>
      <c r="AN212" s="283"/>
      <c r="AO212"/>
    </row>
    <row r="213" spans="1:42" s="54" customFormat="1" x14ac:dyDescent="0.25">
      <c r="A213" s="397"/>
      <c r="B213" s="401"/>
      <c r="C213" s="402"/>
      <c r="D213" s="349" t="s">
        <v>6</v>
      </c>
      <c r="E213" s="305" t="s">
        <v>7</v>
      </c>
      <c r="F213" s="299" t="s">
        <v>38</v>
      </c>
      <c r="G213" s="412"/>
      <c r="H213" s="384" t="s">
        <v>8</v>
      </c>
      <c r="I213" s="384" t="s">
        <v>9</v>
      </c>
      <c r="J213" s="384" t="s">
        <v>62</v>
      </c>
      <c r="K213" s="386" t="s">
        <v>142</v>
      </c>
      <c r="L213" s="429" t="s">
        <v>84</v>
      </c>
      <c r="M213" s="430"/>
      <c r="N213" s="430"/>
      <c r="O213" s="430"/>
      <c r="P213" s="430"/>
      <c r="Q213" s="430"/>
      <c r="R213" s="430"/>
      <c r="S213" s="430"/>
      <c r="T213" s="430"/>
      <c r="U213" s="430"/>
      <c r="V213" s="430"/>
      <c r="W213" s="430"/>
      <c r="X213" s="430"/>
      <c r="Y213" s="430"/>
      <c r="Z213" s="430"/>
      <c r="AA213" s="430"/>
      <c r="AB213" s="430"/>
      <c r="AC213" s="430"/>
      <c r="AD213" s="430"/>
      <c r="AE213" s="430"/>
      <c r="AF213" s="430"/>
      <c r="AG213" s="430"/>
      <c r="AH213" s="430"/>
      <c r="AI213" s="430"/>
      <c r="AJ213" s="430"/>
      <c r="AK213" s="430"/>
      <c r="AL213" s="430"/>
      <c r="AM213" s="431"/>
      <c r="AN213" s="283"/>
      <c r="AO213"/>
    </row>
    <row r="214" spans="1:42" s="54" customFormat="1" x14ac:dyDescent="0.25">
      <c r="A214" s="397"/>
      <c r="B214" s="401"/>
      <c r="C214" s="402"/>
      <c r="D214" s="349"/>
      <c r="E214" s="351"/>
      <c r="F214" s="352"/>
      <c r="G214" s="412"/>
      <c r="H214" s="384"/>
      <c r="I214" s="384"/>
      <c r="J214" s="384"/>
      <c r="K214" s="386"/>
      <c r="L214" s="307" t="s">
        <v>8</v>
      </c>
      <c r="M214" s="303" t="s">
        <v>9</v>
      </c>
      <c r="N214" s="305" t="s">
        <v>10</v>
      </c>
      <c r="O214" s="299" t="s">
        <v>143</v>
      </c>
      <c r="P214" s="307" t="s">
        <v>8</v>
      </c>
      <c r="Q214" s="303" t="s">
        <v>9</v>
      </c>
      <c r="R214" s="305" t="s">
        <v>10</v>
      </c>
      <c r="S214" s="299" t="s">
        <v>143</v>
      </c>
      <c r="T214" s="307" t="s">
        <v>8</v>
      </c>
      <c r="U214" s="303" t="s">
        <v>9</v>
      </c>
      <c r="V214" s="305" t="s">
        <v>10</v>
      </c>
      <c r="W214" s="299" t="s">
        <v>143</v>
      </c>
      <c r="X214" s="307" t="s">
        <v>8</v>
      </c>
      <c r="Y214" s="303" t="s">
        <v>9</v>
      </c>
      <c r="Z214" s="305" t="s">
        <v>10</v>
      </c>
      <c r="AA214" s="299" t="s">
        <v>143</v>
      </c>
      <c r="AB214" s="307" t="s">
        <v>8</v>
      </c>
      <c r="AC214" s="303" t="s">
        <v>9</v>
      </c>
      <c r="AD214" s="305" t="s">
        <v>10</v>
      </c>
      <c r="AE214" s="299" t="s">
        <v>143</v>
      </c>
      <c r="AF214" s="307" t="s">
        <v>8</v>
      </c>
      <c r="AG214" s="303" t="s">
        <v>9</v>
      </c>
      <c r="AH214" s="305" t="s">
        <v>10</v>
      </c>
      <c r="AI214" s="299" t="s">
        <v>143</v>
      </c>
      <c r="AJ214" s="354" t="s">
        <v>8</v>
      </c>
      <c r="AK214" s="356" t="s">
        <v>9</v>
      </c>
      <c r="AL214" s="297" t="s">
        <v>10</v>
      </c>
      <c r="AM214" s="295" t="s">
        <v>63</v>
      </c>
      <c r="AN214" s="283"/>
      <c r="AO214"/>
    </row>
    <row r="215" spans="1:42" s="54" customFormat="1" ht="13.8" thickBot="1" x14ac:dyDescent="0.3">
      <c r="A215" s="398"/>
      <c r="B215" s="403"/>
      <c r="C215" s="404"/>
      <c r="D215" s="350"/>
      <c r="E215" s="306"/>
      <c r="F215" s="300"/>
      <c r="G215" s="308"/>
      <c r="H215" s="385"/>
      <c r="I215" s="385"/>
      <c r="J215" s="385"/>
      <c r="K215" s="387"/>
      <c r="L215" s="308"/>
      <c r="M215" s="304"/>
      <c r="N215" s="306"/>
      <c r="O215" s="300"/>
      <c r="P215" s="308"/>
      <c r="Q215" s="304"/>
      <c r="R215" s="306"/>
      <c r="S215" s="300"/>
      <c r="T215" s="308"/>
      <c r="U215" s="304"/>
      <c r="V215" s="306"/>
      <c r="W215" s="300"/>
      <c r="X215" s="308"/>
      <c r="Y215" s="304"/>
      <c r="Z215" s="306"/>
      <c r="AA215" s="300"/>
      <c r="AB215" s="308"/>
      <c r="AC215" s="304"/>
      <c r="AD215" s="306"/>
      <c r="AE215" s="300"/>
      <c r="AF215" s="308"/>
      <c r="AG215" s="304"/>
      <c r="AH215" s="306"/>
      <c r="AI215" s="300"/>
      <c r="AJ215" s="355"/>
      <c r="AK215" s="357"/>
      <c r="AL215" s="298"/>
      <c r="AM215" s="296"/>
      <c r="AN215" s="283"/>
      <c r="AO215"/>
    </row>
    <row r="216" spans="1:42" s="54" customFormat="1" ht="18" customHeight="1" thickBot="1" x14ac:dyDescent="0.3">
      <c r="A216" s="63" t="s">
        <v>117</v>
      </c>
      <c r="B216" s="454" t="s">
        <v>35</v>
      </c>
      <c r="C216" s="454"/>
      <c r="D216" s="391"/>
      <c r="E216" s="391"/>
      <c r="F216" s="113"/>
      <c r="G216" s="113"/>
      <c r="H216" s="391"/>
      <c r="I216" s="391"/>
      <c r="J216" s="391"/>
      <c r="K216" s="391"/>
      <c r="L216" s="391"/>
      <c r="M216" s="391"/>
      <c r="N216" s="391"/>
      <c r="O216" s="391"/>
      <c r="P216" s="391"/>
      <c r="Q216" s="391"/>
      <c r="R216" s="391"/>
      <c r="S216" s="391"/>
      <c r="T216" s="391"/>
      <c r="U216" s="391"/>
      <c r="V216" s="391"/>
      <c r="W216" s="391"/>
      <c r="X216" s="391"/>
      <c r="Y216" s="391"/>
      <c r="Z216" s="391"/>
      <c r="AA216" s="391"/>
      <c r="AB216" s="391"/>
      <c r="AC216" s="391"/>
      <c r="AD216" s="391"/>
      <c r="AE216" s="391"/>
      <c r="AF216" s="391"/>
      <c r="AG216" s="391"/>
      <c r="AH216" s="391"/>
      <c r="AI216" s="391"/>
      <c r="AJ216" s="391"/>
      <c r="AK216" s="391"/>
      <c r="AL216" s="391"/>
      <c r="AM216" s="392"/>
      <c r="AN216" s="283"/>
      <c r="AO216" t="s">
        <v>255</v>
      </c>
      <c r="AP216" s="4">
        <f>SUM(AP217:AP223)</f>
        <v>65</v>
      </c>
    </row>
    <row r="217" spans="1:42" s="54" customFormat="1" ht="18" customHeight="1" x14ac:dyDescent="0.25">
      <c r="A217" s="16" t="s">
        <v>12</v>
      </c>
      <c r="B217" s="370" t="s">
        <v>119</v>
      </c>
      <c r="C217" s="453"/>
      <c r="D217" s="102"/>
      <c r="E217" s="101">
        <v>2</v>
      </c>
      <c r="F217" s="19">
        <v>4</v>
      </c>
      <c r="G217" s="20">
        <f t="shared" ref="G217:G223" si="18">SUM(H217:K217)</f>
        <v>30</v>
      </c>
      <c r="H217" s="17">
        <f>L217+P217+T217+X217+AB217+AF217+AJ217</f>
        <v>10</v>
      </c>
      <c r="I217" s="17">
        <f>M217+Q217+U217+Y217+AC217+AG217+AK217</f>
        <v>20</v>
      </c>
      <c r="J217" s="17"/>
      <c r="K217" s="17"/>
      <c r="L217" s="114"/>
      <c r="M217" s="106"/>
      <c r="N217" s="106"/>
      <c r="O217" s="105"/>
      <c r="P217" s="112"/>
      <c r="Q217" s="106"/>
      <c r="R217" s="106"/>
      <c r="S217" s="105"/>
      <c r="T217" s="112"/>
      <c r="U217" s="106"/>
      <c r="V217" s="106"/>
      <c r="W217" s="105"/>
      <c r="X217" s="99"/>
      <c r="Y217" s="34"/>
      <c r="Z217" s="34"/>
      <c r="AA217" s="35"/>
      <c r="AB217" s="20">
        <v>10</v>
      </c>
      <c r="AC217" s="17">
        <v>20</v>
      </c>
      <c r="AD217" s="17"/>
      <c r="AE217" s="19"/>
      <c r="AF217" s="20"/>
      <c r="AG217" s="17"/>
      <c r="AH217" s="34"/>
      <c r="AI217" s="35"/>
      <c r="AJ217" s="122"/>
      <c r="AK217" s="123"/>
      <c r="AL217" s="123"/>
      <c r="AM217" s="124"/>
      <c r="AN217" s="283"/>
      <c r="AP217" s="54">
        <v>15</v>
      </c>
    </row>
    <row r="218" spans="1:42" s="54" customFormat="1" ht="18" customHeight="1" x14ac:dyDescent="0.25">
      <c r="A218" s="16" t="s">
        <v>13</v>
      </c>
      <c r="B218" s="370" t="s">
        <v>165</v>
      </c>
      <c r="C218" s="371"/>
      <c r="D218" s="115"/>
      <c r="E218" s="116">
        <v>1</v>
      </c>
      <c r="F218" s="66">
        <v>3</v>
      </c>
      <c r="G218" s="20">
        <f t="shared" si="18"/>
        <v>15</v>
      </c>
      <c r="H218" s="17"/>
      <c r="I218" s="17"/>
      <c r="J218" s="17"/>
      <c r="K218" s="17">
        <f t="shared" ref="K218" si="19">O218+S218+W218+AA218+AE218+AI218+AM218</f>
        <v>15</v>
      </c>
      <c r="L218" s="16"/>
      <c r="M218" s="17"/>
      <c r="N218" s="17"/>
      <c r="O218" s="19"/>
      <c r="P218" s="20"/>
      <c r="Q218" s="17"/>
      <c r="R218" s="17"/>
      <c r="S218" s="19"/>
      <c r="T218" s="20"/>
      <c r="U218" s="17"/>
      <c r="V218" s="17"/>
      <c r="W218" s="19"/>
      <c r="X218" s="20"/>
      <c r="Y218" s="17"/>
      <c r="Z218" s="17"/>
      <c r="AA218" s="19"/>
      <c r="AB218" s="20"/>
      <c r="AC218" s="17"/>
      <c r="AD218" s="17"/>
      <c r="AE218" s="66">
        <v>15</v>
      </c>
      <c r="AF218" s="20"/>
      <c r="AG218" s="17"/>
      <c r="AH218" s="17"/>
      <c r="AI218" s="35"/>
      <c r="AJ218" s="122"/>
      <c r="AK218" s="123"/>
      <c r="AL218" s="123"/>
      <c r="AM218" s="124"/>
      <c r="AN218" s="283"/>
      <c r="AO218"/>
      <c r="AP218" s="54">
        <v>15</v>
      </c>
    </row>
    <row r="219" spans="1:42" s="54" customFormat="1" ht="18" customHeight="1" x14ac:dyDescent="0.25">
      <c r="A219" s="16" t="s">
        <v>14</v>
      </c>
      <c r="B219" s="380" t="s">
        <v>156</v>
      </c>
      <c r="C219" s="381"/>
      <c r="D219" s="33"/>
      <c r="E219" s="18">
        <v>3</v>
      </c>
      <c r="F219" s="19">
        <v>4</v>
      </c>
      <c r="G219" s="20">
        <f t="shared" si="18"/>
        <v>25</v>
      </c>
      <c r="H219" s="13">
        <f t="shared" ref="H219:J219" si="20">L219+P219+T219+X219+AB219+AF219+AJ219</f>
        <v>10</v>
      </c>
      <c r="I219" s="13"/>
      <c r="J219" s="13">
        <f t="shared" si="20"/>
        <v>15</v>
      </c>
      <c r="K219" s="13"/>
      <c r="L219" s="147"/>
      <c r="M219" s="17"/>
      <c r="N219" s="17"/>
      <c r="O219" s="66"/>
      <c r="P219" s="20"/>
      <c r="Q219" s="17"/>
      <c r="R219" s="17"/>
      <c r="S219" s="66"/>
      <c r="T219" s="20"/>
      <c r="U219" s="17"/>
      <c r="V219" s="17"/>
      <c r="W219" s="66"/>
      <c r="X219" s="20"/>
      <c r="Y219" s="17"/>
      <c r="Z219" s="17"/>
      <c r="AA219" s="66"/>
      <c r="AB219" s="20">
        <v>10</v>
      </c>
      <c r="AC219" s="17"/>
      <c r="AD219" s="17">
        <v>15</v>
      </c>
      <c r="AE219" s="66"/>
      <c r="AF219" s="20"/>
      <c r="AG219" s="17"/>
      <c r="AH219" s="17"/>
      <c r="AI219" s="105"/>
      <c r="AJ219" s="122"/>
      <c r="AK219" s="123"/>
      <c r="AL219" s="123"/>
      <c r="AM219" s="125"/>
      <c r="AN219" s="283"/>
      <c r="AO219"/>
      <c r="AP219" s="54">
        <v>10</v>
      </c>
    </row>
    <row r="220" spans="1:42" s="54" customFormat="1" ht="21.6" customHeight="1" x14ac:dyDescent="0.25">
      <c r="A220" s="16" t="s">
        <v>15</v>
      </c>
      <c r="B220" s="370" t="s">
        <v>166</v>
      </c>
      <c r="C220" s="371"/>
      <c r="D220" s="33"/>
      <c r="E220" s="18">
        <v>2</v>
      </c>
      <c r="F220" s="19">
        <v>2</v>
      </c>
      <c r="G220" s="20">
        <f t="shared" si="18"/>
        <v>20</v>
      </c>
      <c r="H220" s="17">
        <f>L220+P220+T220+X220+AB220+AF220+AJ220</f>
        <v>10</v>
      </c>
      <c r="I220" s="17"/>
      <c r="J220" s="17">
        <f>N220+R220+V220+Z220+AD220+AH220+AL220</f>
        <v>10</v>
      </c>
      <c r="K220" s="17"/>
      <c r="L220" s="16"/>
      <c r="M220" s="17"/>
      <c r="N220" s="17"/>
      <c r="O220" s="19"/>
      <c r="P220" s="20"/>
      <c r="Q220" s="17"/>
      <c r="R220" s="17"/>
      <c r="S220" s="19"/>
      <c r="T220" s="20"/>
      <c r="U220" s="17"/>
      <c r="V220" s="17"/>
      <c r="W220" s="19"/>
      <c r="X220" s="20"/>
      <c r="Y220" s="17"/>
      <c r="Z220" s="17"/>
      <c r="AA220" s="19"/>
      <c r="AB220" s="20">
        <v>10</v>
      </c>
      <c r="AC220" s="17"/>
      <c r="AD220" s="17">
        <v>10</v>
      </c>
      <c r="AE220" s="19"/>
      <c r="AF220" s="20"/>
      <c r="AG220" s="17"/>
      <c r="AH220" s="17"/>
      <c r="AI220" s="35"/>
      <c r="AJ220" s="122"/>
      <c r="AK220" s="123"/>
      <c r="AL220" s="123"/>
      <c r="AM220" s="124"/>
      <c r="AN220" s="283"/>
      <c r="AO220"/>
      <c r="AP220" s="54">
        <v>5</v>
      </c>
    </row>
    <row r="221" spans="1:42" s="54" customFormat="1" ht="18" customHeight="1" x14ac:dyDescent="0.25">
      <c r="A221" s="16" t="s">
        <v>16</v>
      </c>
      <c r="B221" s="370" t="s">
        <v>167</v>
      </c>
      <c r="C221" s="371"/>
      <c r="D221" s="33"/>
      <c r="E221" s="18">
        <v>2</v>
      </c>
      <c r="F221" s="19">
        <v>3</v>
      </c>
      <c r="G221" s="20">
        <f t="shared" si="18"/>
        <v>20</v>
      </c>
      <c r="H221" s="17">
        <f>L221+P221+T221+X221+AB221+AF221+AJ221</f>
        <v>10</v>
      </c>
      <c r="I221" s="17">
        <f>M221+Q221+U221+Y221+AC221+AG221+AK221</f>
        <v>10</v>
      </c>
      <c r="J221" s="17"/>
      <c r="K221" s="17"/>
      <c r="L221" s="16"/>
      <c r="M221" s="17"/>
      <c r="N221" s="17"/>
      <c r="O221" s="19"/>
      <c r="P221" s="20"/>
      <c r="Q221" s="17"/>
      <c r="R221" s="17"/>
      <c r="S221" s="19"/>
      <c r="T221" s="20"/>
      <c r="U221" s="17"/>
      <c r="V221" s="17"/>
      <c r="W221" s="19"/>
      <c r="X221" s="20"/>
      <c r="Y221" s="17"/>
      <c r="Z221" s="17"/>
      <c r="AA221" s="19"/>
      <c r="AB221" s="20">
        <v>10</v>
      </c>
      <c r="AC221" s="17">
        <v>10</v>
      </c>
      <c r="AD221" s="17"/>
      <c r="AE221" s="19"/>
      <c r="AF221" s="20"/>
      <c r="AG221" s="17"/>
      <c r="AH221" s="17"/>
      <c r="AI221" s="35"/>
      <c r="AJ221" s="122"/>
      <c r="AK221" s="123"/>
      <c r="AL221" s="123"/>
      <c r="AM221" s="124"/>
      <c r="AN221" s="283"/>
      <c r="AO221"/>
      <c r="AP221" s="54">
        <v>10</v>
      </c>
    </row>
    <row r="222" spans="1:42" s="54" customFormat="1" ht="18" customHeight="1" x14ac:dyDescent="0.25">
      <c r="A222" s="16" t="s">
        <v>26</v>
      </c>
      <c r="B222" s="370" t="s">
        <v>181</v>
      </c>
      <c r="C222" s="371"/>
      <c r="D222" s="102"/>
      <c r="E222" s="103">
        <v>2</v>
      </c>
      <c r="F222" s="19">
        <v>3</v>
      </c>
      <c r="G222" s="20">
        <f t="shared" si="18"/>
        <v>20</v>
      </c>
      <c r="H222" s="17">
        <f>L222+P222+T222+X222+AB222+AF222+AJ222</f>
        <v>10</v>
      </c>
      <c r="I222" s="17">
        <f>M222+Q222+U222+Y222+AC222+AG222+AK222</f>
        <v>10</v>
      </c>
      <c r="J222" s="17"/>
      <c r="K222" s="17"/>
      <c r="L222" s="16"/>
      <c r="M222" s="17"/>
      <c r="N222" s="17"/>
      <c r="O222" s="19"/>
      <c r="P222" s="20"/>
      <c r="Q222" s="17"/>
      <c r="R222" s="17"/>
      <c r="S222" s="19"/>
      <c r="T222" s="20"/>
      <c r="U222" s="17"/>
      <c r="V222" s="17"/>
      <c r="W222" s="19"/>
      <c r="X222" s="20"/>
      <c r="Y222" s="17"/>
      <c r="Z222" s="17"/>
      <c r="AA222" s="19"/>
      <c r="AB222" s="20">
        <v>10</v>
      </c>
      <c r="AC222" s="17">
        <v>10</v>
      </c>
      <c r="AD222" s="17"/>
      <c r="AE222" s="19"/>
      <c r="AF222" s="20"/>
      <c r="AG222" s="17"/>
      <c r="AH222" s="17"/>
      <c r="AI222" s="35"/>
      <c r="AJ222" s="122"/>
      <c r="AK222" s="123"/>
      <c r="AL222" s="123"/>
      <c r="AM222" s="124"/>
      <c r="AN222" s="283"/>
      <c r="AO222"/>
      <c r="AP222" s="54">
        <v>10</v>
      </c>
    </row>
    <row r="223" spans="1:42" s="54" customFormat="1" ht="18" customHeight="1" thickBot="1" x14ac:dyDescent="0.3">
      <c r="A223" s="16" t="s">
        <v>27</v>
      </c>
      <c r="B223" s="470" t="s">
        <v>182</v>
      </c>
      <c r="C223" s="471"/>
      <c r="D223" s="102"/>
      <c r="E223" s="103">
        <v>1</v>
      </c>
      <c r="F223" s="19">
        <v>1</v>
      </c>
      <c r="G223" s="20">
        <f t="shared" si="18"/>
        <v>10</v>
      </c>
      <c r="H223" s="17"/>
      <c r="I223" s="17"/>
      <c r="J223" s="17"/>
      <c r="K223" s="17">
        <f>O223+S223+W223+AA223+AE223+AI223+AM223</f>
        <v>10</v>
      </c>
      <c r="L223" s="16"/>
      <c r="M223" s="17"/>
      <c r="N223" s="17"/>
      <c r="O223" s="19"/>
      <c r="P223" s="20"/>
      <c r="Q223" s="17"/>
      <c r="R223" s="17"/>
      <c r="S223" s="19"/>
      <c r="T223" s="20"/>
      <c r="U223" s="17"/>
      <c r="V223" s="17"/>
      <c r="W223" s="19"/>
      <c r="X223" s="20"/>
      <c r="Y223" s="17"/>
      <c r="Z223" s="17"/>
      <c r="AA223" s="19"/>
      <c r="AB223" s="20"/>
      <c r="AC223" s="17"/>
      <c r="AD223" s="17"/>
      <c r="AE223" s="19">
        <v>10</v>
      </c>
      <c r="AF223" s="20"/>
      <c r="AG223" s="17"/>
      <c r="AH223" s="17"/>
      <c r="AI223" s="35"/>
      <c r="AJ223" s="122"/>
      <c r="AK223" s="123"/>
      <c r="AL223" s="123"/>
      <c r="AM223" s="124"/>
      <c r="AN223" s="283"/>
      <c r="AO223"/>
    </row>
    <row r="224" spans="1:42" s="54" customFormat="1" ht="13.95" customHeight="1" thickTop="1" x14ac:dyDescent="0.25">
      <c r="A224" s="68"/>
      <c r="B224" s="372" t="s">
        <v>17</v>
      </c>
      <c r="C224" s="373"/>
      <c r="D224" s="376">
        <f t="shared" ref="D224:AM224" si="21">SUM(D217:D223)</f>
        <v>0</v>
      </c>
      <c r="E224" s="378">
        <f t="shared" si="21"/>
        <v>13</v>
      </c>
      <c r="F224" s="388">
        <f t="shared" si="21"/>
        <v>20</v>
      </c>
      <c r="G224" s="365">
        <f>SUM(G217:G223)</f>
        <v>140</v>
      </c>
      <c r="H224" s="365">
        <f t="shared" si="21"/>
        <v>50</v>
      </c>
      <c r="I224" s="365">
        <f t="shared" si="21"/>
        <v>40</v>
      </c>
      <c r="J224" s="365">
        <f t="shared" si="21"/>
        <v>25</v>
      </c>
      <c r="K224" s="472">
        <f t="shared" si="21"/>
        <v>25</v>
      </c>
      <c r="L224" s="281">
        <f t="shared" si="21"/>
        <v>0</v>
      </c>
      <c r="M224" s="281">
        <f t="shared" si="21"/>
        <v>0</v>
      </c>
      <c r="N224" s="281">
        <f t="shared" si="21"/>
        <v>0</v>
      </c>
      <c r="O224" s="281">
        <f t="shared" si="21"/>
        <v>0</v>
      </c>
      <c r="P224" s="281">
        <f t="shared" si="21"/>
        <v>0</v>
      </c>
      <c r="Q224" s="281">
        <f t="shared" si="21"/>
        <v>0</v>
      </c>
      <c r="R224" s="281">
        <f t="shared" si="21"/>
        <v>0</v>
      </c>
      <c r="S224" s="281">
        <f t="shared" si="21"/>
        <v>0</v>
      </c>
      <c r="T224" s="281">
        <f t="shared" si="21"/>
        <v>0</v>
      </c>
      <c r="U224" s="281">
        <f t="shared" si="21"/>
        <v>0</v>
      </c>
      <c r="V224" s="281">
        <f t="shared" si="21"/>
        <v>0</v>
      </c>
      <c r="W224" s="281">
        <f t="shared" si="21"/>
        <v>0</v>
      </c>
      <c r="X224" s="281">
        <f t="shared" si="21"/>
        <v>0</v>
      </c>
      <c r="Y224" s="281">
        <f t="shared" si="21"/>
        <v>0</v>
      </c>
      <c r="Z224" s="281">
        <f t="shared" si="21"/>
        <v>0</v>
      </c>
      <c r="AA224" s="281">
        <f t="shared" si="21"/>
        <v>0</v>
      </c>
      <c r="AB224" s="281">
        <f t="shared" si="21"/>
        <v>50</v>
      </c>
      <c r="AC224" s="281">
        <f t="shared" si="21"/>
        <v>40</v>
      </c>
      <c r="AD224" s="281">
        <f t="shared" si="21"/>
        <v>25</v>
      </c>
      <c r="AE224" s="281">
        <f t="shared" si="21"/>
        <v>25</v>
      </c>
      <c r="AF224" s="69">
        <f t="shared" si="21"/>
        <v>0</v>
      </c>
      <c r="AG224" s="69">
        <f t="shared" si="21"/>
        <v>0</v>
      </c>
      <c r="AH224" s="69">
        <f t="shared" si="21"/>
        <v>0</v>
      </c>
      <c r="AI224" s="69">
        <f t="shared" si="21"/>
        <v>0</v>
      </c>
      <c r="AJ224" s="139">
        <f t="shared" si="21"/>
        <v>0</v>
      </c>
      <c r="AK224" s="130">
        <f t="shared" si="21"/>
        <v>0</v>
      </c>
      <c r="AL224" s="130">
        <f t="shared" si="21"/>
        <v>0</v>
      </c>
      <c r="AM224" s="131">
        <f t="shared" si="21"/>
        <v>0</v>
      </c>
      <c r="AN224" s="283"/>
      <c r="AO224"/>
    </row>
    <row r="225" spans="1:42" s="54" customFormat="1" ht="13.95" customHeight="1" thickBot="1" x14ac:dyDescent="0.3">
      <c r="A225" s="72"/>
      <c r="B225" s="374"/>
      <c r="C225" s="375"/>
      <c r="D225" s="377"/>
      <c r="E225" s="379"/>
      <c r="F225" s="389"/>
      <c r="G225" s="450"/>
      <c r="H225" s="450"/>
      <c r="I225" s="450"/>
      <c r="J225" s="450"/>
      <c r="K225" s="473"/>
      <c r="L225" s="317">
        <f>SUM(L224:O224)</f>
        <v>0</v>
      </c>
      <c r="M225" s="318"/>
      <c r="N225" s="318"/>
      <c r="O225" s="319"/>
      <c r="P225" s="317">
        <f>SUM(P224:S224)</f>
        <v>0</v>
      </c>
      <c r="Q225" s="318"/>
      <c r="R225" s="318"/>
      <c r="S225" s="319"/>
      <c r="T225" s="317">
        <f>SUM(T224:W224)</f>
        <v>0</v>
      </c>
      <c r="U225" s="318"/>
      <c r="V225" s="318"/>
      <c r="W225" s="319"/>
      <c r="X225" s="317">
        <f>SUM(X224:AA224)</f>
        <v>0</v>
      </c>
      <c r="Y225" s="318"/>
      <c r="Z225" s="318"/>
      <c r="AA225" s="319"/>
      <c r="AB225" s="317">
        <f>SUM(AB224:AE224)</f>
        <v>140</v>
      </c>
      <c r="AC225" s="318"/>
      <c r="AD225" s="318"/>
      <c r="AE225" s="319"/>
      <c r="AF225" s="358">
        <f>SUM(AF224:AI224)</f>
        <v>0</v>
      </c>
      <c r="AG225" s="359"/>
      <c r="AH225" s="359"/>
      <c r="AI225" s="360"/>
      <c r="AJ225" s="367">
        <f>SUM(AJ224:AM224)</f>
        <v>0</v>
      </c>
      <c r="AK225" s="368"/>
      <c r="AL225" s="368"/>
      <c r="AM225" s="369"/>
      <c r="AN225" s="284">
        <f>SUM(L225:AM225)</f>
        <v>140</v>
      </c>
      <c r="AO225" s="54" t="b">
        <f>SUM(L225:AI225)=G224</f>
        <v>1</v>
      </c>
    </row>
    <row r="226" spans="1:42" s="54" customFormat="1" x14ac:dyDescent="0.25">
      <c r="A226" s="345" t="s">
        <v>82</v>
      </c>
      <c r="B226" s="346"/>
      <c r="C226" s="347"/>
      <c r="D226" s="348" t="s">
        <v>6</v>
      </c>
      <c r="E226" s="351" t="s">
        <v>7</v>
      </c>
      <c r="F226" s="299" t="s">
        <v>38</v>
      </c>
      <c r="G226" s="382" t="s">
        <v>4</v>
      </c>
      <c r="H226" s="384" t="s">
        <v>8</v>
      </c>
      <c r="I226" s="384" t="s">
        <v>9</v>
      </c>
      <c r="J226" s="384" t="s">
        <v>62</v>
      </c>
      <c r="K226" s="386" t="s">
        <v>34</v>
      </c>
      <c r="L226" s="312" t="s">
        <v>55</v>
      </c>
      <c r="M226" s="313"/>
      <c r="N226" s="313"/>
      <c r="O226" s="314"/>
      <c r="P226" s="312" t="s">
        <v>56</v>
      </c>
      <c r="Q226" s="313"/>
      <c r="R226" s="313"/>
      <c r="S226" s="314"/>
      <c r="T226" s="312" t="s">
        <v>57</v>
      </c>
      <c r="U226" s="313"/>
      <c r="V226" s="313"/>
      <c r="W226" s="314"/>
      <c r="X226" s="312" t="s">
        <v>58</v>
      </c>
      <c r="Y226" s="313"/>
      <c r="Z226" s="313"/>
      <c r="AA226" s="314"/>
      <c r="AB226" s="312" t="s">
        <v>59</v>
      </c>
      <c r="AC226" s="313"/>
      <c r="AD226" s="313"/>
      <c r="AE226" s="314"/>
      <c r="AF226" s="353" t="s">
        <v>60</v>
      </c>
      <c r="AG226" s="343"/>
      <c r="AH226" s="343"/>
      <c r="AI226" s="344"/>
      <c r="AJ226" s="309" t="s">
        <v>61</v>
      </c>
      <c r="AK226" s="310"/>
      <c r="AL226" s="310"/>
      <c r="AM226" s="311"/>
      <c r="AN226" s="284"/>
    </row>
    <row r="227" spans="1:42" s="54" customFormat="1" x14ac:dyDescent="0.25">
      <c r="A227" s="345"/>
      <c r="B227" s="346"/>
      <c r="C227" s="347"/>
      <c r="D227" s="349"/>
      <c r="E227" s="351"/>
      <c r="F227" s="352"/>
      <c r="G227" s="382"/>
      <c r="H227" s="384"/>
      <c r="I227" s="384"/>
      <c r="J227" s="384"/>
      <c r="K227" s="386"/>
      <c r="L227" s="307" t="s">
        <v>8</v>
      </c>
      <c r="M227" s="303" t="s">
        <v>9</v>
      </c>
      <c r="N227" s="305" t="s">
        <v>10</v>
      </c>
      <c r="O227" s="299" t="s">
        <v>63</v>
      </c>
      <c r="P227" s="307" t="s">
        <v>8</v>
      </c>
      <c r="Q227" s="303" t="s">
        <v>9</v>
      </c>
      <c r="R227" s="305" t="s">
        <v>10</v>
      </c>
      <c r="S227" s="299" t="s">
        <v>63</v>
      </c>
      <c r="T227" s="307" t="s">
        <v>8</v>
      </c>
      <c r="U227" s="303" t="s">
        <v>9</v>
      </c>
      <c r="V227" s="305" t="s">
        <v>10</v>
      </c>
      <c r="W227" s="299" t="s">
        <v>63</v>
      </c>
      <c r="X227" s="307" t="s">
        <v>8</v>
      </c>
      <c r="Y227" s="303" t="s">
        <v>9</v>
      </c>
      <c r="Z227" s="305" t="s">
        <v>10</v>
      </c>
      <c r="AA227" s="299" t="s">
        <v>63</v>
      </c>
      <c r="AB227" s="307" t="s">
        <v>8</v>
      </c>
      <c r="AC227" s="303" t="s">
        <v>9</v>
      </c>
      <c r="AD227" s="305" t="s">
        <v>10</v>
      </c>
      <c r="AE227" s="299" t="s">
        <v>63</v>
      </c>
      <c r="AF227" s="307" t="s">
        <v>8</v>
      </c>
      <c r="AG227" s="303" t="s">
        <v>9</v>
      </c>
      <c r="AH227" s="305" t="s">
        <v>10</v>
      </c>
      <c r="AI227" s="299" t="s">
        <v>63</v>
      </c>
      <c r="AJ227" s="354" t="s">
        <v>8</v>
      </c>
      <c r="AK227" s="356" t="s">
        <v>9</v>
      </c>
      <c r="AL227" s="297" t="s">
        <v>10</v>
      </c>
      <c r="AM227" s="295" t="s">
        <v>63</v>
      </c>
      <c r="AN227" s="284"/>
      <c r="AO227"/>
    </row>
    <row r="228" spans="1:42" s="54" customFormat="1" ht="13.8" thickBot="1" x14ac:dyDescent="0.3">
      <c r="A228" s="345"/>
      <c r="B228" s="346"/>
      <c r="C228" s="347"/>
      <c r="D228" s="350"/>
      <c r="E228" s="306"/>
      <c r="F228" s="300"/>
      <c r="G228" s="383"/>
      <c r="H228" s="385"/>
      <c r="I228" s="385"/>
      <c r="J228" s="385"/>
      <c r="K228" s="387"/>
      <c r="L228" s="308"/>
      <c r="M228" s="304"/>
      <c r="N228" s="306"/>
      <c r="O228" s="300"/>
      <c r="P228" s="308"/>
      <c r="Q228" s="304"/>
      <c r="R228" s="306"/>
      <c r="S228" s="300"/>
      <c r="T228" s="308"/>
      <c r="U228" s="304"/>
      <c r="V228" s="306"/>
      <c r="W228" s="300"/>
      <c r="X228" s="308"/>
      <c r="Y228" s="304"/>
      <c r="Z228" s="306"/>
      <c r="AA228" s="300"/>
      <c r="AB228" s="308"/>
      <c r="AC228" s="304"/>
      <c r="AD228" s="306"/>
      <c r="AE228" s="300"/>
      <c r="AF228" s="308"/>
      <c r="AG228" s="304"/>
      <c r="AH228" s="306"/>
      <c r="AI228" s="300"/>
      <c r="AJ228" s="355"/>
      <c r="AK228" s="357"/>
      <c r="AL228" s="298"/>
      <c r="AM228" s="296"/>
      <c r="AN228" s="284"/>
      <c r="AO228"/>
    </row>
    <row r="229" spans="1:42" s="54" customFormat="1" ht="12.75" customHeight="1" x14ac:dyDescent="0.25">
      <c r="A229" s="345"/>
      <c r="B229" s="346"/>
      <c r="C229" s="347"/>
      <c r="D229" s="462">
        <f t="shared" ref="D229:K229" si="22">SUM(D64+D115+D224+D180)</f>
        <v>15</v>
      </c>
      <c r="E229" s="464">
        <f t="shared" si="22"/>
        <v>72</v>
      </c>
      <c r="F229" s="466">
        <f t="shared" si="22"/>
        <v>180</v>
      </c>
      <c r="G229" s="468">
        <f t="shared" si="22"/>
        <v>1080</v>
      </c>
      <c r="H229" s="464">
        <f t="shared" si="22"/>
        <v>385</v>
      </c>
      <c r="I229" s="464">
        <f t="shared" si="22"/>
        <v>330</v>
      </c>
      <c r="J229" s="464">
        <f t="shared" si="22"/>
        <v>250</v>
      </c>
      <c r="K229" s="464">
        <f t="shared" si="22"/>
        <v>115</v>
      </c>
      <c r="L229" s="73">
        <f t="shared" ref="L229:AM229" si="23">SUM(L64+L180+L224+L115)</f>
        <v>90</v>
      </c>
      <c r="M229" s="73">
        <f t="shared" si="23"/>
        <v>90</v>
      </c>
      <c r="N229" s="73">
        <f t="shared" si="23"/>
        <v>20</v>
      </c>
      <c r="O229" s="73">
        <f t="shared" si="23"/>
        <v>0</v>
      </c>
      <c r="P229" s="73">
        <f t="shared" si="23"/>
        <v>105</v>
      </c>
      <c r="Q229" s="73">
        <f t="shared" si="23"/>
        <v>90</v>
      </c>
      <c r="R229" s="73">
        <f t="shared" si="23"/>
        <v>53</v>
      </c>
      <c r="S229" s="73">
        <f t="shared" si="23"/>
        <v>10</v>
      </c>
      <c r="T229" s="73">
        <f t="shared" si="23"/>
        <v>65</v>
      </c>
      <c r="U229" s="73">
        <f t="shared" si="23"/>
        <v>30</v>
      </c>
      <c r="V229" s="73">
        <f t="shared" si="23"/>
        <v>77</v>
      </c>
      <c r="W229" s="73">
        <f t="shared" si="23"/>
        <v>35</v>
      </c>
      <c r="X229" s="73">
        <f t="shared" si="23"/>
        <v>55</v>
      </c>
      <c r="Y229" s="73">
        <f t="shared" si="23"/>
        <v>40</v>
      </c>
      <c r="Z229" s="73">
        <f t="shared" si="23"/>
        <v>65</v>
      </c>
      <c r="AA229" s="73">
        <f t="shared" si="23"/>
        <v>25</v>
      </c>
      <c r="AB229" s="73">
        <f t="shared" si="23"/>
        <v>70</v>
      </c>
      <c r="AC229" s="73">
        <f t="shared" si="23"/>
        <v>80</v>
      </c>
      <c r="AD229" s="73">
        <f t="shared" si="23"/>
        <v>35</v>
      </c>
      <c r="AE229" s="73">
        <f t="shared" si="23"/>
        <v>35</v>
      </c>
      <c r="AF229" s="73">
        <f t="shared" si="23"/>
        <v>0</v>
      </c>
      <c r="AG229" s="73">
        <f t="shared" si="23"/>
        <v>0</v>
      </c>
      <c r="AH229" s="73">
        <f t="shared" si="23"/>
        <v>0</v>
      </c>
      <c r="AI229" s="73">
        <f t="shared" si="23"/>
        <v>10</v>
      </c>
      <c r="AJ229" s="135">
        <f t="shared" si="23"/>
        <v>0</v>
      </c>
      <c r="AK229" s="133">
        <f t="shared" si="23"/>
        <v>0</v>
      </c>
      <c r="AL229" s="133">
        <f t="shared" si="23"/>
        <v>0</v>
      </c>
      <c r="AM229" s="134">
        <f t="shared" si="23"/>
        <v>0</v>
      </c>
      <c r="AN229" s="284"/>
      <c r="AO229"/>
    </row>
    <row r="230" spans="1:42" s="54" customFormat="1" ht="13.5" customHeight="1" thickBot="1" x14ac:dyDescent="0.3">
      <c r="A230" s="345"/>
      <c r="B230" s="346"/>
      <c r="C230" s="347"/>
      <c r="D230" s="463"/>
      <c r="E230" s="465"/>
      <c r="F230" s="467"/>
      <c r="G230" s="469"/>
      <c r="H230" s="465"/>
      <c r="I230" s="465"/>
      <c r="J230" s="465"/>
      <c r="K230" s="465"/>
      <c r="L230" s="301">
        <f>SUM(L229:O229)</f>
        <v>200</v>
      </c>
      <c r="M230" s="302"/>
      <c r="N230" s="302"/>
      <c r="O230" s="302"/>
      <c r="P230" s="301">
        <f>SUM(P229:S229)</f>
        <v>258</v>
      </c>
      <c r="Q230" s="302"/>
      <c r="R230" s="302"/>
      <c r="S230" s="302"/>
      <c r="T230" s="301">
        <f>SUM(T229:W229)</f>
        <v>207</v>
      </c>
      <c r="U230" s="302"/>
      <c r="V230" s="302"/>
      <c r="W230" s="302"/>
      <c r="X230" s="301">
        <f>SUM(X229:AA229)</f>
        <v>185</v>
      </c>
      <c r="Y230" s="302"/>
      <c r="Z230" s="302"/>
      <c r="AA230" s="302"/>
      <c r="AB230" s="301">
        <f>SUM(AB229:AE229)</f>
        <v>220</v>
      </c>
      <c r="AC230" s="302"/>
      <c r="AD230" s="302"/>
      <c r="AE230" s="302"/>
      <c r="AF230" s="301">
        <f>SUM(AF229:AI229)</f>
        <v>10</v>
      </c>
      <c r="AG230" s="302"/>
      <c r="AH230" s="302"/>
      <c r="AI230" s="302"/>
      <c r="AJ230" s="292">
        <f>SUM(AJ229:AM229)</f>
        <v>0</v>
      </c>
      <c r="AK230" s="293"/>
      <c r="AL230" s="293"/>
      <c r="AM230" s="294"/>
      <c r="AN230" s="284">
        <f>SUM(L230:AM230)</f>
        <v>1080</v>
      </c>
      <c r="AO230" s="54" t="b">
        <f>SUM(L230:AI230)=G229</f>
        <v>1</v>
      </c>
    </row>
    <row r="231" spans="1:42" s="54" customFormat="1" ht="15" x14ac:dyDescent="0.25">
      <c r="A231" s="345"/>
      <c r="B231" s="346"/>
      <c r="C231" s="347"/>
      <c r="D231" s="333" t="s">
        <v>18</v>
      </c>
      <c r="E231" s="334"/>
      <c r="F231" s="335"/>
      <c r="G231" s="342" t="s">
        <v>19</v>
      </c>
      <c r="H231" s="343"/>
      <c r="I231" s="343"/>
      <c r="J231" s="343"/>
      <c r="K231" s="344"/>
      <c r="L231" s="393">
        <f>0+L187</f>
        <v>4</v>
      </c>
      <c r="M231" s="394"/>
      <c r="N231" s="394"/>
      <c r="O231" s="395"/>
      <c r="P231" s="393">
        <f>0+P187</f>
        <v>4</v>
      </c>
      <c r="Q231" s="394"/>
      <c r="R231" s="394"/>
      <c r="S231" s="395"/>
      <c r="T231" s="393">
        <f>0+T187</f>
        <v>3</v>
      </c>
      <c r="U231" s="394"/>
      <c r="V231" s="394"/>
      <c r="W231" s="395"/>
      <c r="X231" s="393">
        <f>0+X187</f>
        <v>2</v>
      </c>
      <c r="Y231" s="394"/>
      <c r="Z231" s="394"/>
      <c r="AA231" s="395"/>
      <c r="AB231" s="393">
        <f>0+AB187</f>
        <v>2</v>
      </c>
      <c r="AC231" s="394"/>
      <c r="AD231" s="394"/>
      <c r="AE231" s="395"/>
      <c r="AF231" s="393">
        <f>0+AF187</f>
        <v>0</v>
      </c>
      <c r="AG231" s="394"/>
      <c r="AH231" s="394"/>
      <c r="AI231" s="395"/>
      <c r="AJ231" s="330"/>
      <c r="AK231" s="331"/>
      <c r="AL231" s="331"/>
      <c r="AM231" s="332"/>
      <c r="AN231" s="286">
        <f>SUM(L231:AI231)</f>
        <v>15</v>
      </c>
      <c r="AO231" s="210" t="b">
        <f>AN231=D229</f>
        <v>1</v>
      </c>
      <c r="AP231"/>
    </row>
    <row r="232" spans="1:42" s="54" customFormat="1" ht="15" x14ac:dyDescent="0.25">
      <c r="A232" s="345"/>
      <c r="B232" s="346"/>
      <c r="C232" s="347"/>
      <c r="D232" s="336"/>
      <c r="E232" s="337"/>
      <c r="F232" s="338"/>
      <c r="G232" s="323" t="s">
        <v>20</v>
      </c>
      <c r="H232" s="324"/>
      <c r="I232" s="324"/>
      <c r="J232" s="324"/>
      <c r="K232" s="325"/>
      <c r="L232" s="326">
        <f>0+L188</f>
        <v>9</v>
      </c>
      <c r="M232" s="327"/>
      <c r="N232" s="327"/>
      <c r="O232" s="328"/>
      <c r="P232" s="326">
        <f>0+P188</f>
        <v>16</v>
      </c>
      <c r="Q232" s="327"/>
      <c r="R232" s="327"/>
      <c r="S232" s="328"/>
      <c r="T232" s="326">
        <f>0+T188</f>
        <v>14</v>
      </c>
      <c r="U232" s="327"/>
      <c r="V232" s="327"/>
      <c r="W232" s="328"/>
      <c r="X232" s="326">
        <f>0+X188</f>
        <v>13</v>
      </c>
      <c r="Y232" s="327"/>
      <c r="Z232" s="327"/>
      <c r="AA232" s="328"/>
      <c r="AB232" s="326">
        <f>13+AB188</f>
        <v>18</v>
      </c>
      <c r="AC232" s="327"/>
      <c r="AD232" s="327"/>
      <c r="AE232" s="328"/>
      <c r="AF232" s="326">
        <f>0+AF188</f>
        <v>2</v>
      </c>
      <c r="AG232" s="327"/>
      <c r="AH232" s="327"/>
      <c r="AI232" s="328"/>
      <c r="AJ232" s="320"/>
      <c r="AK232" s="321"/>
      <c r="AL232" s="321"/>
      <c r="AM232" s="322"/>
      <c r="AN232" s="286">
        <f>SUM(L232:AI232)</f>
        <v>72</v>
      </c>
      <c r="AO232" s="210" t="b">
        <f>AN232=E229</f>
        <v>1</v>
      </c>
      <c r="AP232"/>
    </row>
    <row r="233" spans="1:42" s="54" customFormat="1" ht="15.6" thickBot="1" x14ac:dyDescent="0.3">
      <c r="A233" s="345"/>
      <c r="B233" s="346"/>
      <c r="C233" s="347"/>
      <c r="D233" s="339"/>
      <c r="E233" s="340"/>
      <c r="F233" s="341"/>
      <c r="G233" s="323" t="s">
        <v>38</v>
      </c>
      <c r="H233" s="324"/>
      <c r="I233" s="324"/>
      <c r="J233" s="324"/>
      <c r="K233" s="325"/>
      <c r="L233" s="455">
        <f>0+L189</f>
        <v>30</v>
      </c>
      <c r="M233" s="455"/>
      <c r="N233" s="455"/>
      <c r="O233" s="455"/>
      <c r="P233" s="455">
        <f>0+P189</f>
        <v>30</v>
      </c>
      <c r="Q233" s="455"/>
      <c r="R233" s="455"/>
      <c r="S233" s="455"/>
      <c r="T233" s="455">
        <f>0+T189</f>
        <v>30</v>
      </c>
      <c r="U233" s="455"/>
      <c r="V233" s="455"/>
      <c r="W233" s="455"/>
      <c r="X233" s="455">
        <f>0+X189</f>
        <v>30</v>
      </c>
      <c r="Y233" s="455"/>
      <c r="Z233" s="455"/>
      <c r="AA233" s="455"/>
      <c r="AB233" s="455">
        <f>F217+F218+F219+F220+F221+F222+F223+AB189</f>
        <v>30</v>
      </c>
      <c r="AC233" s="455"/>
      <c r="AD233" s="455"/>
      <c r="AE233" s="455"/>
      <c r="AF233" s="455">
        <f>0+AF189</f>
        <v>30</v>
      </c>
      <c r="AG233" s="455"/>
      <c r="AH233" s="455"/>
      <c r="AI233" s="455"/>
      <c r="AJ233" s="329"/>
      <c r="AK233" s="329"/>
      <c r="AL233" s="329"/>
      <c r="AM233" s="329"/>
      <c r="AN233" s="286">
        <f>SUM(L233:AI233)</f>
        <v>180</v>
      </c>
      <c r="AO233" s="210" t="b">
        <f>AN233=F229</f>
        <v>1</v>
      </c>
      <c r="AP233"/>
    </row>
    <row r="234" spans="1:42" s="54" customFormat="1" ht="13.8" x14ac:dyDescent="0.25">
      <c r="A234" s="76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52"/>
      <c r="V234" s="77"/>
      <c r="W234" s="77"/>
      <c r="X234" s="77"/>
      <c r="Y234" s="77"/>
      <c r="Z234" s="52"/>
      <c r="AA234" s="53"/>
      <c r="AB234" s="213" t="s">
        <v>233</v>
      </c>
      <c r="AC234" s="214"/>
      <c r="AD234" s="215"/>
      <c r="AE234" s="215"/>
      <c r="AF234" s="215"/>
      <c r="AG234" s="215"/>
      <c r="AH234" s="215"/>
      <c r="AI234" s="216"/>
      <c r="AJ234" s="217"/>
      <c r="AK234" s="215"/>
      <c r="AL234" s="215"/>
      <c r="AM234" s="218"/>
      <c r="AN234" s="283"/>
      <c r="AO234"/>
      <c r="AP234"/>
    </row>
    <row r="235" spans="1:42" s="54" customFormat="1" ht="16.5" customHeight="1" x14ac:dyDescent="0.25">
      <c r="A235" s="80" t="s">
        <v>66</v>
      </c>
      <c r="B235" s="81"/>
      <c r="C235" s="81"/>
      <c r="D235" s="81"/>
      <c r="E235" s="81"/>
      <c r="F235" s="81"/>
      <c r="G235" s="81"/>
      <c r="AA235" s="55"/>
      <c r="AB235" s="219" t="s">
        <v>21</v>
      </c>
      <c r="AC235" s="220"/>
      <c r="AD235" s="221"/>
      <c r="AE235" s="221"/>
      <c r="AF235" s="221"/>
      <c r="AG235" s="221"/>
      <c r="AH235" s="221"/>
      <c r="AI235" s="221"/>
      <c r="AJ235" s="221"/>
      <c r="AK235" s="221"/>
      <c r="AL235" s="221"/>
      <c r="AM235" s="222"/>
      <c r="AN235" s="283"/>
      <c r="AO235"/>
      <c r="AP235"/>
    </row>
    <row r="236" spans="1:42" s="54" customFormat="1" ht="15" customHeight="1" x14ac:dyDescent="0.25">
      <c r="A236" s="514" t="s">
        <v>12</v>
      </c>
      <c r="B236" s="315" t="s">
        <v>280</v>
      </c>
      <c r="C236" s="315"/>
      <c r="D236" s="315"/>
      <c r="E236" s="315"/>
      <c r="F236" s="315"/>
      <c r="G236" s="315"/>
      <c r="H236" s="315"/>
      <c r="I236" s="315"/>
      <c r="J236" s="315"/>
      <c r="K236" s="315"/>
      <c r="L236" s="315"/>
      <c r="M236" s="315"/>
      <c r="N236" s="315"/>
      <c r="O236" s="315"/>
      <c r="P236" s="315"/>
      <c r="Q236" s="315"/>
      <c r="R236" s="315"/>
      <c r="S236" s="315"/>
      <c r="T236" s="315"/>
      <c r="U236" s="315"/>
      <c r="V236" s="315"/>
      <c r="W236" s="315"/>
      <c r="X236" s="315"/>
      <c r="Y236" s="315"/>
      <c r="Z236" s="315"/>
      <c r="AA236" s="316"/>
      <c r="AB236" s="223" t="s">
        <v>8</v>
      </c>
      <c r="AC236" s="224" t="s">
        <v>227</v>
      </c>
      <c r="AD236" s="221"/>
      <c r="AE236" s="221"/>
      <c r="AF236" s="221"/>
      <c r="AG236" s="221"/>
      <c r="AH236" s="221"/>
      <c r="AI236" s="221"/>
      <c r="AJ236" s="221"/>
      <c r="AK236" s="221"/>
      <c r="AL236" s="221"/>
      <c r="AM236" s="222"/>
      <c r="AN236" s="283"/>
      <c r="AO236"/>
    </row>
    <row r="237" spans="1:42" s="54" customFormat="1" ht="13.95" customHeight="1" x14ac:dyDescent="0.25">
      <c r="A237" s="514"/>
      <c r="B237" s="315"/>
      <c r="C237" s="315"/>
      <c r="D237" s="315"/>
      <c r="E237" s="315"/>
      <c r="F237" s="315"/>
      <c r="G237" s="315"/>
      <c r="H237" s="315"/>
      <c r="I237" s="315"/>
      <c r="J237" s="315"/>
      <c r="K237" s="315"/>
      <c r="L237" s="315"/>
      <c r="M237" s="315"/>
      <c r="N237" s="315"/>
      <c r="O237" s="315"/>
      <c r="P237" s="315"/>
      <c r="Q237" s="315"/>
      <c r="R237" s="315"/>
      <c r="S237" s="315"/>
      <c r="T237" s="315"/>
      <c r="U237" s="315"/>
      <c r="V237" s="315"/>
      <c r="W237" s="315"/>
      <c r="X237" s="315"/>
      <c r="Y237" s="315"/>
      <c r="Z237" s="315"/>
      <c r="AA237" s="316"/>
      <c r="AB237" s="223" t="s">
        <v>9</v>
      </c>
      <c r="AC237" s="224" t="s">
        <v>228</v>
      </c>
      <c r="AD237" s="221"/>
      <c r="AE237" s="221"/>
      <c r="AF237" s="225"/>
      <c r="AG237" s="221"/>
      <c r="AH237" s="221"/>
      <c r="AI237" s="221"/>
      <c r="AJ237" s="221"/>
      <c r="AK237" s="221"/>
      <c r="AL237" s="221"/>
      <c r="AM237" s="222"/>
      <c r="AN237" s="283"/>
      <c r="AO237"/>
    </row>
    <row r="238" spans="1:42" s="54" customFormat="1" ht="15" x14ac:dyDescent="0.25">
      <c r="A238" s="140" t="s">
        <v>13</v>
      </c>
      <c r="B238" s="2" t="s">
        <v>283</v>
      </c>
      <c r="C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81"/>
      <c r="R238" s="81"/>
      <c r="S238" s="81"/>
      <c r="T238" s="81"/>
      <c r="U238" s="81"/>
      <c r="V238" s="81"/>
      <c r="W238" s="81"/>
      <c r="AA238" s="55"/>
      <c r="AB238" s="223" t="s">
        <v>10</v>
      </c>
      <c r="AC238" s="224" t="s">
        <v>229</v>
      </c>
      <c r="AD238" s="221"/>
      <c r="AE238" s="221"/>
      <c r="AF238" s="221"/>
      <c r="AG238" s="221"/>
      <c r="AH238" s="221"/>
      <c r="AI238" s="221"/>
      <c r="AJ238" s="221"/>
      <c r="AK238" s="221"/>
      <c r="AL238" s="221"/>
      <c r="AM238" s="222"/>
      <c r="AN238" s="283"/>
      <c r="AO238"/>
    </row>
    <row r="239" spans="1:42" s="54" customFormat="1" ht="15" x14ac:dyDescent="0.25">
      <c r="A239" s="140" t="s">
        <v>14</v>
      </c>
      <c r="B239" s="4" t="s">
        <v>281</v>
      </c>
      <c r="C239" s="4"/>
      <c r="D239" s="4"/>
      <c r="E239" s="4"/>
      <c r="F239" s="4"/>
      <c r="G239" s="4"/>
      <c r="H239" s="27"/>
      <c r="I239" s="27"/>
      <c r="J239" s="27"/>
      <c r="K239" s="27"/>
      <c r="L239" s="27"/>
      <c r="M239" s="27"/>
      <c r="N239" s="27"/>
      <c r="O239" s="27"/>
      <c r="P239" s="27"/>
      <c r="Q239" s="88"/>
      <c r="R239" s="88"/>
      <c r="S239" s="88"/>
      <c r="T239" s="88"/>
      <c r="U239" s="88"/>
      <c r="V239" s="88"/>
      <c r="W239" s="88"/>
      <c r="AA239" s="55"/>
      <c r="AB239" s="223" t="s">
        <v>230</v>
      </c>
      <c r="AC239" s="224" t="s">
        <v>231</v>
      </c>
      <c r="AD239" s="221"/>
      <c r="AE239" s="221"/>
      <c r="AF239" s="221"/>
      <c r="AG239" s="221"/>
      <c r="AH239" s="221"/>
      <c r="AI239" s="221"/>
      <c r="AJ239" s="221"/>
      <c r="AK239" s="221"/>
      <c r="AL239" s="221"/>
      <c r="AM239" s="222"/>
      <c r="AN239" s="283"/>
      <c r="AO239"/>
    </row>
    <row r="240" spans="1:42" s="54" customFormat="1" ht="13.95" customHeight="1" x14ac:dyDescent="0.25">
      <c r="A240" s="515" t="s">
        <v>15</v>
      </c>
      <c r="B240" s="516" t="s">
        <v>213</v>
      </c>
      <c r="C240" s="516"/>
      <c r="D240" s="516"/>
      <c r="E240" s="516"/>
      <c r="F240" s="516"/>
      <c r="G240" s="516"/>
      <c r="H240" s="516"/>
      <c r="I240" s="516"/>
      <c r="J240" s="516"/>
      <c r="K240" s="516"/>
      <c r="L240" s="516"/>
      <c r="M240" s="516"/>
      <c r="N240" s="516"/>
      <c r="O240" s="516"/>
      <c r="P240" s="516"/>
      <c r="Q240" s="516"/>
      <c r="R240" s="516"/>
      <c r="S240" s="516"/>
      <c r="T240" s="516"/>
      <c r="U240" s="516"/>
      <c r="V240" s="516"/>
      <c r="W240" s="516"/>
      <c r="X240" s="516"/>
      <c r="Y240" s="516"/>
      <c r="Z240" s="516"/>
      <c r="AA240" s="517"/>
      <c r="AB240" s="223" t="s">
        <v>22</v>
      </c>
      <c r="AC240" s="224" t="s">
        <v>232</v>
      </c>
      <c r="AD240" s="221"/>
      <c r="AE240" s="221"/>
      <c r="AF240" s="221"/>
      <c r="AG240" s="225"/>
      <c r="AH240" s="225"/>
      <c r="AI240" s="225"/>
      <c r="AJ240" s="225"/>
      <c r="AK240" s="221"/>
      <c r="AL240" s="221"/>
      <c r="AM240" s="222"/>
      <c r="AN240" s="283"/>
      <c r="AO240"/>
    </row>
    <row r="241" spans="1:43" s="54" customFormat="1" ht="15.75" customHeight="1" thickBot="1" x14ac:dyDescent="0.3">
      <c r="A241" s="515"/>
      <c r="B241" s="516"/>
      <c r="C241" s="516"/>
      <c r="D241" s="516"/>
      <c r="E241" s="516"/>
      <c r="F241" s="516"/>
      <c r="G241" s="516"/>
      <c r="H241" s="516"/>
      <c r="I241" s="516"/>
      <c r="J241" s="516"/>
      <c r="K241" s="516"/>
      <c r="L241" s="516"/>
      <c r="M241" s="516"/>
      <c r="N241" s="516"/>
      <c r="O241" s="516"/>
      <c r="P241" s="516"/>
      <c r="Q241" s="516"/>
      <c r="R241" s="516"/>
      <c r="S241" s="516"/>
      <c r="T241" s="516"/>
      <c r="U241" s="516"/>
      <c r="V241" s="516"/>
      <c r="W241" s="516"/>
      <c r="X241" s="516"/>
      <c r="Y241" s="516"/>
      <c r="Z241" s="516"/>
      <c r="AA241" s="517"/>
      <c r="AB241" s="223" t="s">
        <v>234</v>
      </c>
      <c r="AC241" s="224" t="s">
        <v>235</v>
      </c>
      <c r="AD241" s="221"/>
      <c r="AE241" s="221"/>
      <c r="AF241" s="221"/>
      <c r="AG241" s="221"/>
      <c r="AH241" s="221"/>
      <c r="AI241" s="221"/>
      <c r="AJ241" s="221"/>
      <c r="AK241" s="221"/>
      <c r="AL241" s="221"/>
      <c r="AM241" s="222"/>
      <c r="AN241" s="283"/>
      <c r="AO241"/>
    </row>
    <row r="242" spans="1:43" s="54" customFormat="1" ht="15.6" thickBot="1" x14ac:dyDescent="0.3">
      <c r="A242" s="140" t="s">
        <v>16</v>
      </c>
      <c r="B242" s="276" t="s">
        <v>282</v>
      </c>
      <c r="C242" s="278"/>
      <c r="D242" s="278"/>
      <c r="E242" s="278"/>
      <c r="F242" s="278"/>
      <c r="G242" s="278"/>
      <c r="H242" s="278"/>
      <c r="I242" s="278"/>
      <c r="J242" s="278"/>
      <c r="K242" s="278"/>
      <c r="L242" s="278"/>
      <c r="M242" s="278"/>
      <c r="N242" s="278"/>
      <c r="O242" s="278"/>
      <c r="P242" s="278"/>
      <c r="Q242" s="278"/>
      <c r="R242" s="278"/>
      <c r="S242" s="278"/>
      <c r="T242" s="278"/>
      <c r="U242" s="278"/>
      <c r="V242" s="278"/>
      <c r="W242" s="278"/>
      <c r="X242" s="278"/>
      <c r="Y242" s="278"/>
      <c r="Z242" s="278"/>
      <c r="AA242" s="279"/>
      <c r="AB242" s="226"/>
      <c r="AC242" s="207" t="s">
        <v>236</v>
      </c>
      <c r="AD242" s="207"/>
      <c r="AE242" s="221"/>
      <c r="AF242" s="221"/>
      <c r="AG242" s="221"/>
      <c r="AH242" s="221"/>
      <c r="AI242" s="221"/>
      <c r="AJ242" s="221"/>
      <c r="AK242" s="221"/>
      <c r="AL242" s="221"/>
      <c r="AM242" s="222"/>
      <c r="AN242" s="283"/>
      <c r="AO242"/>
    </row>
    <row r="243" spans="1:43" s="54" customFormat="1" ht="15.6" thickBot="1" x14ac:dyDescent="0.3">
      <c r="A243" s="140" t="s">
        <v>26</v>
      </c>
      <c r="B243" s="276" t="s">
        <v>285</v>
      </c>
      <c r="C243" s="276"/>
      <c r="D243" s="276"/>
      <c r="E243" s="276"/>
      <c r="F243" s="276"/>
      <c r="G243" s="276"/>
      <c r="H243" s="276"/>
      <c r="I243" s="276"/>
      <c r="J243" s="276"/>
      <c r="K243" s="276"/>
      <c r="L243" s="276"/>
      <c r="M243" s="276"/>
      <c r="N243" s="276"/>
      <c r="O243" s="276"/>
      <c r="P243" s="276"/>
      <c r="Q243" s="276"/>
      <c r="R243" s="276"/>
      <c r="S243" s="276"/>
      <c r="T243" s="276"/>
      <c r="U243" s="276"/>
      <c r="V243" s="276"/>
      <c r="W243" s="276"/>
      <c r="X243" s="276"/>
      <c r="Y243" s="276"/>
      <c r="Z243" s="276"/>
      <c r="AA243" s="277"/>
      <c r="AB243" s="227"/>
      <c r="AC243" s="207" t="s">
        <v>237</v>
      </c>
      <c r="AD243" s="207"/>
      <c r="AE243" s="225"/>
      <c r="AF243" s="225"/>
      <c r="AG243" s="225"/>
      <c r="AH243" s="225"/>
      <c r="AI243" s="225"/>
      <c r="AJ243" s="225"/>
      <c r="AK243" s="225"/>
      <c r="AL243" s="225"/>
      <c r="AM243" s="222"/>
      <c r="AN243" s="283"/>
      <c r="AO243"/>
    </row>
    <row r="244" spans="1:43" s="54" customFormat="1" ht="15" x14ac:dyDescent="0.25">
      <c r="A244" s="140" t="s">
        <v>27</v>
      </c>
      <c r="B244" s="276" t="s">
        <v>284</v>
      </c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81"/>
      <c r="R244" s="81"/>
      <c r="S244" s="81"/>
      <c r="T244" s="81"/>
      <c r="U244" s="81"/>
      <c r="V244" s="81"/>
      <c r="W244" s="81"/>
      <c r="AA244" s="55"/>
      <c r="AB244"/>
      <c r="AC244" s="228"/>
      <c r="AD244"/>
      <c r="AE244"/>
      <c r="AF244" s="81"/>
      <c r="AG244"/>
      <c r="AH244"/>
      <c r="AI244"/>
      <c r="AJ244"/>
      <c r="AM244" s="55"/>
      <c r="AN244" s="283"/>
      <c r="AO244"/>
    </row>
    <row r="245" spans="1:43" s="54" customFormat="1" ht="14.4" thickBot="1" x14ac:dyDescent="0.3">
      <c r="A245" s="90"/>
      <c r="B245" s="91"/>
      <c r="C245" s="91"/>
      <c r="D245" s="91"/>
      <c r="E245" s="92"/>
      <c r="F245" s="92"/>
      <c r="G245" s="92"/>
      <c r="H245" s="92"/>
      <c r="I245" s="92"/>
      <c r="J245" s="92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3"/>
      <c r="V245" s="93"/>
      <c r="W245" s="93"/>
      <c r="X245" s="93"/>
      <c r="Y245" s="93"/>
      <c r="Z245" s="93"/>
      <c r="AA245" s="94"/>
      <c r="AB245" s="317" t="s">
        <v>83</v>
      </c>
      <c r="AC245" s="318"/>
      <c r="AD245" s="318"/>
      <c r="AE245" s="318"/>
      <c r="AF245" s="318"/>
      <c r="AG245" s="318"/>
      <c r="AH245" s="318"/>
      <c r="AI245" s="318"/>
      <c r="AJ245" s="318"/>
      <c r="AK245" s="318"/>
      <c r="AL245" s="318"/>
      <c r="AM245" s="319"/>
      <c r="AN245" s="283"/>
      <c r="AO245"/>
    </row>
    <row r="246" spans="1:43" s="51" customFormat="1" ht="24.75" customHeight="1" x14ac:dyDescent="0.25">
      <c r="A246" s="437"/>
      <c r="B246" s="438"/>
      <c r="C246" s="439"/>
      <c r="D246" s="440" t="s">
        <v>217</v>
      </c>
      <c r="E246" s="441"/>
      <c r="F246" s="441"/>
      <c r="G246" s="441"/>
      <c r="H246" s="441"/>
      <c r="I246" s="441"/>
      <c r="J246" s="441"/>
      <c r="K246" s="441"/>
      <c r="L246" s="441"/>
      <c r="M246" s="441"/>
      <c r="N246" s="441"/>
      <c r="O246" s="441"/>
      <c r="P246" s="441"/>
      <c r="Q246" s="441"/>
      <c r="R246" s="441"/>
      <c r="S246" s="441"/>
      <c r="T246" s="441"/>
      <c r="U246" s="441"/>
      <c r="V246" s="441"/>
      <c r="W246" s="441"/>
      <c r="X246" s="442"/>
      <c r="Y246" s="442"/>
      <c r="Z246" s="442"/>
      <c r="AA246" s="443"/>
      <c r="AB246" s="448"/>
      <c r="AC246" s="334"/>
      <c r="AD246" s="334"/>
      <c r="AE246" s="334"/>
      <c r="AF246" s="334"/>
      <c r="AG246" s="334"/>
      <c r="AH246" s="334"/>
      <c r="AI246" s="334"/>
      <c r="AJ246" s="334"/>
      <c r="AK246" s="334"/>
      <c r="AL246" s="334"/>
      <c r="AM246" s="449"/>
      <c r="AN246" s="283"/>
      <c r="AO246"/>
      <c r="AP246" s="54"/>
      <c r="AQ246" s="54"/>
    </row>
    <row r="247" spans="1:43" s="51" customFormat="1" ht="24.75" customHeight="1" x14ac:dyDescent="0.25">
      <c r="A247" s="434" t="s">
        <v>91</v>
      </c>
      <c r="B247" s="337"/>
      <c r="C247" s="435"/>
      <c r="D247" s="444"/>
      <c r="E247" s="445"/>
      <c r="F247" s="445"/>
      <c r="G247" s="445"/>
      <c r="H247" s="445"/>
      <c r="I247" s="445"/>
      <c r="J247" s="445"/>
      <c r="K247" s="445"/>
      <c r="L247" s="445"/>
      <c r="M247" s="445"/>
      <c r="N247" s="445"/>
      <c r="O247" s="445"/>
      <c r="P247" s="445"/>
      <c r="Q247" s="445"/>
      <c r="R247" s="445"/>
      <c r="S247" s="445"/>
      <c r="T247" s="445"/>
      <c r="U247" s="445"/>
      <c r="V247" s="445"/>
      <c r="W247" s="445"/>
      <c r="X247" s="446"/>
      <c r="Y247" s="446"/>
      <c r="Z247" s="446"/>
      <c r="AA247" s="447"/>
      <c r="AB247" s="434"/>
      <c r="AC247" s="337"/>
      <c r="AD247" s="337"/>
      <c r="AE247" s="337"/>
      <c r="AF247" s="337"/>
      <c r="AG247" s="337"/>
      <c r="AH247" s="337"/>
      <c r="AI247" s="337"/>
      <c r="AJ247" s="337"/>
      <c r="AK247" s="337"/>
      <c r="AL247" s="337"/>
      <c r="AM247" s="436"/>
      <c r="AN247" s="283"/>
      <c r="AO247"/>
      <c r="AP247" s="54"/>
      <c r="AQ247" s="54"/>
    </row>
    <row r="248" spans="1:43" s="51" customFormat="1" ht="15.75" customHeight="1" x14ac:dyDescent="0.25">
      <c r="A248" s="434"/>
      <c r="B248" s="337"/>
      <c r="C248" s="435"/>
      <c r="D248" s="2" t="s">
        <v>53</v>
      </c>
      <c r="E248" s="50"/>
      <c r="F248" s="50"/>
      <c r="G248" s="50"/>
      <c r="H248" s="50"/>
      <c r="I248" s="57" t="str">
        <f>(D9)</f>
        <v>PROFIL PRAKTYCZNY</v>
      </c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4"/>
      <c r="Y248" s="54"/>
      <c r="Z248" s="54"/>
      <c r="AA248" s="54"/>
      <c r="AB248" s="434"/>
      <c r="AC248" s="337"/>
      <c r="AD248" s="337"/>
      <c r="AE248" s="337"/>
      <c r="AF248" s="337"/>
      <c r="AG248" s="337"/>
      <c r="AH248" s="337"/>
      <c r="AI248" s="337"/>
      <c r="AJ248" s="337"/>
      <c r="AK248" s="337"/>
      <c r="AL248" s="337"/>
      <c r="AM248" s="436"/>
      <c r="AN248" s="283"/>
      <c r="AO248"/>
      <c r="AP248" s="54"/>
      <c r="AQ248" s="54"/>
    </row>
    <row r="249" spans="1:43" s="51" customFormat="1" ht="15.75" customHeight="1" x14ac:dyDescent="0.25">
      <c r="A249" s="434"/>
      <c r="B249" s="418"/>
      <c r="C249" s="419"/>
      <c r="D249" s="2" t="s">
        <v>41</v>
      </c>
      <c r="E249" s="56"/>
      <c r="F249" s="56"/>
      <c r="G249" s="56"/>
      <c r="H249" s="56"/>
      <c r="I249" s="57" t="str">
        <f>(D10)</f>
        <v>STUDIA PIERWSZEGO STOPNIA (3-letnie, licencjackie)</v>
      </c>
      <c r="J249" s="4"/>
      <c r="K249" s="56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2"/>
      <c r="W249" s="2"/>
      <c r="X249" s="4"/>
      <c r="Y249" s="2"/>
      <c r="Z249" s="2"/>
      <c r="AA249" s="2"/>
      <c r="AB249" s="413"/>
      <c r="AC249" s="414"/>
      <c r="AD249" s="414"/>
      <c r="AE249" s="414"/>
      <c r="AF249" s="414"/>
      <c r="AG249" s="414"/>
      <c r="AH249" s="414"/>
      <c r="AI249" s="414"/>
      <c r="AJ249" s="414"/>
      <c r="AK249" s="414"/>
      <c r="AL249" s="414"/>
      <c r="AM249" s="416"/>
      <c r="AN249" s="283"/>
      <c r="AO249"/>
      <c r="AP249" s="54"/>
      <c r="AQ249" s="54"/>
    </row>
    <row r="250" spans="1:43" s="51" customFormat="1" ht="15.75" customHeight="1" x14ac:dyDescent="0.25">
      <c r="A250" s="417"/>
      <c r="B250" s="418"/>
      <c r="C250" s="419"/>
      <c r="D250" s="2" t="s">
        <v>40</v>
      </c>
      <c r="E250" s="56"/>
      <c r="F250" s="56"/>
      <c r="G250" s="2"/>
      <c r="H250" s="2"/>
      <c r="I250" s="57" t="str">
        <f>(D11)</f>
        <v>STUDIA NIESTACJONARNE</v>
      </c>
      <c r="J250" s="4"/>
      <c r="K250" s="57"/>
      <c r="L250" s="57"/>
      <c r="M250" s="58"/>
      <c r="N250" s="56"/>
      <c r="O250" s="57"/>
      <c r="P250" s="57"/>
      <c r="Q250" s="57"/>
      <c r="R250" s="57"/>
      <c r="S250" s="57"/>
      <c r="T250" s="57"/>
      <c r="U250" s="57"/>
      <c r="V250" s="2"/>
      <c r="W250" s="2"/>
      <c r="X250" s="4"/>
      <c r="Y250" s="49"/>
      <c r="Z250" s="49"/>
      <c r="AA250" s="49"/>
      <c r="AB250" s="413" t="s">
        <v>86</v>
      </c>
      <c r="AC250" s="414"/>
      <c r="AD250" s="414"/>
      <c r="AE250" s="414"/>
      <c r="AF250" s="414"/>
      <c r="AG250" s="414"/>
      <c r="AH250" s="414"/>
      <c r="AI250" s="414"/>
      <c r="AJ250" s="414"/>
      <c r="AK250" s="414"/>
      <c r="AL250" s="414"/>
      <c r="AM250" s="416"/>
      <c r="AN250" s="283"/>
      <c r="AO250"/>
      <c r="AP250" s="54"/>
      <c r="AQ250" s="54"/>
    </row>
    <row r="251" spans="1:43" s="51" customFormat="1" ht="15.75" customHeight="1" x14ac:dyDescent="0.25">
      <c r="A251" s="413"/>
      <c r="B251" s="414"/>
      <c r="C251" s="415"/>
      <c r="D251" s="2" t="s">
        <v>0</v>
      </c>
      <c r="E251" s="2"/>
      <c r="F251" s="2"/>
      <c r="G251" s="2"/>
      <c r="H251" s="2"/>
      <c r="I251" s="57" t="str">
        <f>(D8)</f>
        <v>FINANSE I RACHUNKOWOŚĆ</v>
      </c>
      <c r="J251" s="4"/>
      <c r="K251" s="57"/>
      <c r="L251" s="57"/>
      <c r="M251" s="57"/>
      <c r="N251" s="56"/>
      <c r="O251" s="57"/>
      <c r="P251" s="57"/>
      <c r="Q251" s="57"/>
      <c r="R251" s="57"/>
      <c r="S251" s="57"/>
      <c r="T251" s="57"/>
      <c r="U251" s="57"/>
      <c r="V251" s="2"/>
      <c r="W251" s="2"/>
      <c r="X251" s="4"/>
      <c r="Y251" s="49"/>
      <c r="Z251" s="49"/>
      <c r="AA251" s="49"/>
      <c r="AB251" s="413" t="s">
        <v>52</v>
      </c>
      <c r="AC251" s="414"/>
      <c r="AD251" s="414"/>
      <c r="AE251" s="414"/>
      <c r="AF251" s="414"/>
      <c r="AG251" s="414"/>
      <c r="AH251" s="414"/>
      <c r="AI251" s="414"/>
      <c r="AJ251" s="414"/>
      <c r="AK251" s="414"/>
      <c r="AL251" s="414"/>
      <c r="AM251" s="416"/>
      <c r="AN251" s="283"/>
      <c r="AO251"/>
      <c r="AP251" s="54"/>
      <c r="AQ251" s="54"/>
    </row>
    <row r="252" spans="1:43" s="51" customFormat="1" ht="15.75" customHeight="1" x14ac:dyDescent="0.25">
      <c r="A252" s="417"/>
      <c r="B252" s="418"/>
      <c r="C252" s="419"/>
      <c r="D252" s="5" t="s">
        <v>1</v>
      </c>
      <c r="E252" s="2"/>
      <c r="F252" s="2"/>
      <c r="G252" s="2"/>
      <c r="H252" s="2"/>
      <c r="I252" s="57" t="s">
        <v>169</v>
      </c>
      <c r="J252" s="4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2"/>
      <c r="W252" s="2"/>
      <c r="X252" s="4"/>
      <c r="Y252" s="2"/>
      <c r="Z252" s="2"/>
      <c r="AA252" s="2"/>
      <c r="AB252" s="417"/>
      <c r="AC252" s="418"/>
      <c r="AD252" s="418"/>
      <c r="AE252" s="418"/>
      <c r="AF252" s="418"/>
      <c r="AG252" s="418"/>
      <c r="AH252" s="418"/>
      <c r="AI252" s="418"/>
      <c r="AJ252" s="418"/>
      <c r="AK252" s="418"/>
      <c r="AL252" s="418"/>
      <c r="AM252" s="420"/>
      <c r="AN252" s="283"/>
      <c r="AO252"/>
      <c r="AP252" s="54"/>
      <c r="AQ252" s="54"/>
    </row>
    <row r="253" spans="1:43" s="51" customFormat="1" ht="15.75" customHeight="1" thickBot="1" x14ac:dyDescent="0.3">
      <c r="A253" s="421"/>
      <c r="B253" s="422"/>
      <c r="C253" s="423"/>
      <c r="D253" s="424"/>
      <c r="E253" s="422"/>
      <c r="F253" s="422"/>
      <c r="G253" s="422"/>
      <c r="H253" s="422"/>
      <c r="I253" s="422"/>
      <c r="J253" s="422"/>
      <c r="K253" s="422"/>
      <c r="L253" s="422"/>
      <c r="M253" s="422"/>
      <c r="N253" s="422"/>
      <c r="O253" s="422"/>
      <c r="P253" s="422"/>
      <c r="Q253" s="422"/>
      <c r="R253" s="422"/>
      <c r="S253" s="422"/>
      <c r="T253" s="422"/>
      <c r="U253" s="422"/>
      <c r="V253" s="422"/>
      <c r="W253" s="422"/>
      <c r="X253" s="422"/>
      <c r="Y253" s="422"/>
      <c r="Z253" s="422"/>
      <c r="AA253" s="425"/>
      <c r="AB253" s="426"/>
      <c r="AC253" s="427"/>
      <c r="AD253" s="427"/>
      <c r="AE253" s="427"/>
      <c r="AF253" s="427"/>
      <c r="AG253" s="427"/>
      <c r="AH253" s="427"/>
      <c r="AI253" s="427"/>
      <c r="AJ253" s="427"/>
      <c r="AK253" s="427"/>
      <c r="AL253" s="427"/>
      <c r="AM253" s="428"/>
      <c r="AN253" s="283"/>
      <c r="AO253"/>
      <c r="AP253" s="54"/>
      <c r="AQ253" s="54"/>
    </row>
    <row r="254" spans="1:43" s="51" customFormat="1" ht="6" customHeight="1" thickBot="1" x14ac:dyDescent="0.3">
      <c r="A254" s="107"/>
      <c r="B254" s="62"/>
      <c r="C254" s="62"/>
      <c r="D254" s="60"/>
      <c r="E254" s="54"/>
      <c r="F254" s="54"/>
      <c r="G254" s="54"/>
      <c r="H254" s="54"/>
      <c r="I254" s="54"/>
      <c r="J254" s="54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86"/>
      <c r="W254" s="86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54"/>
      <c r="AM254" s="55"/>
      <c r="AN254" s="283"/>
      <c r="AO254"/>
      <c r="AP254" s="54"/>
      <c r="AQ254" s="54"/>
    </row>
    <row r="255" spans="1:43" s="51" customFormat="1" x14ac:dyDescent="0.25">
      <c r="A255" s="396" t="s">
        <v>76</v>
      </c>
      <c r="B255" s="399" t="s">
        <v>47</v>
      </c>
      <c r="C255" s="400"/>
      <c r="D255" s="405" t="s">
        <v>2</v>
      </c>
      <c r="E255" s="406"/>
      <c r="F255" s="407"/>
      <c r="G255" s="411" t="s">
        <v>3</v>
      </c>
      <c r="H255" s="343"/>
      <c r="I255" s="343"/>
      <c r="J255" s="343"/>
      <c r="K255" s="343"/>
      <c r="L255" s="353" t="s">
        <v>127</v>
      </c>
      <c r="M255" s="343"/>
      <c r="N255" s="343"/>
      <c r="O255" s="343"/>
      <c r="P255" s="343"/>
      <c r="Q255" s="343"/>
      <c r="R255" s="343"/>
      <c r="S255" s="343"/>
      <c r="T255" s="343"/>
      <c r="U255" s="343"/>
      <c r="V255" s="343"/>
      <c r="W255" s="343"/>
      <c r="X255" s="343"/>
      <c r="Y255" s="343"/>
      <c r="Z255" s="343"/>
      <c r="AA255" s="343"/>
      <c r="AB255" s="343"/>
      <c r="AC255" s="343"/>
      <c r="AD255" s="343"/>
      <c r="AE255" s="343"/>
      <c r="AF255" s="343"/>
      <c r="AG255" s="343"/>
      <c r="AH255" s="343"/>
      <c r="AI255" s="343"/>
      <c r="AJ255" s="343"/>
      <c r="AK255" s="343"/>
      <c r="AL255" s="343"/>
      <c r="AM255" s="344"/>
      <c r="AN255" s="283"/>
      <c r="AO255"/>
      <c r="AP255" s="54"/>
      <c r="AQ255" s="54"/>
    </row>
    <row r="256" spans="1:43" s="51" customFormat="1" x14ac:dyDescent="0.25">
      <c r="A256" s="397"/>
      <c r="B256" s="401"/>
      <c r="C256" s="402"/>
      <c r="D256" s="408"/>
      <c r="E256" s="409"/>
      <c r="F256" s="410"/>
      <c r="G256" s="307" t="s">
        <v>4</v>
      </c>
      <c r="H256" s="384" t="s">
        <v>5</v>
      </c>
      <c r="I256" s="384"/>
      <c r="J256" s="384"/>
      <c r="K256" s="386"/>
      <c r="L256" s="312" t="s">
        <v>55</v>
      </c>
      <c r="M256" s="313"/>
      <c r="N256" s="313"/>
      <c r="O256" s="314"/>
      <c r="P256" s="312" t="s">
        <v>56</v>
      </c>
      <c r="Q256" s="313"/>
      <c r="R256" s="313"/>
      <c r="S256" s="314"/>
      <c r="T256" s="312" t="s">
        <v>57</v>
      </c>
      <c r="U256" s="313"/>
      <c r="V256" s="313"/>
      <c r="W256" s="314"/>
      <c r="X256" s="312" t="s">
        <v>58</v>
      </c>
      <c r="Y256" s="313"/>
      <c r="Z256" s="313"/>
      <c r="AA256" s="314"/>
      <c r="AB256" s="312" t="s">
        <v>59</v>
      </c>
      <c r="AC256" s="313"/>
      <c r="AD256" s="313"/>
      <c r="AE256" s="314"/>
      <c r="AF256" s="312" t="s">
        <v>60</v>
      </c>
      <c r="AG256" s="313"/>
      <c r="AH256" s="313"/>
      <c r="AI256" s="314"/>
      <c r="AJ256" s="309" t="s">
        <v>61</v>
      </c>
      <c r="AK256" s="310"/>
      <c r="AL256" s="310"/>
      <c r="AM256" s="311"/>
      <c r="AN256" s="283"/>
      <c r="AO256"/>
      <c r="AP256" s="54"/>
      <c r="AQ256" s="54"/>
    </row>
    <row r="257" spans="1:43" s="51" customFormat="1" x14ac:dyDescent="0.25">
      <c r="A257" s="397"/>
      <c r="B257" s="401"/>
      <c r="C257" s="402"/>
      <c r="D257" s="349" t="s">
        <v>6</v>
      </c>
      <c r="E257" s="305" t="s">
        <v>7</v>
      </c>
      <c r="F257" s="299" t="s">
        <v>38</v>
      </c>
      <c r="G257" s="412"/>
      <c r="H257" s="384" t="s">
        <v>8</v>
      </c>
      <c r="I257" s="384" t="s">
        <v>9</v>
      </c>
      <c r="J257" s="384" t="s">
        <v>62</v>
      </c>
      <c r="K257" s="386" t="s">
        <v>142</v>
      </c>
      <c r="L257" s="429" t="s">
        <v>84</v>
      </c>
      <c r="M257" s="430"/>
      <c r="N257" s="430"/>
      <c r="O257" s="430"/>
      <c r="P257" s="430"/>
      <c r="Q257" s="430"/>
      <c r="R257" s="430"/>
      <c r="S257" s="430"/>
      <c r="T257" s="430"/>
      <c r="U257" s="430"/>
      <c r="V257" s="430"/>
      <c r="W257" s="430"/>
      <c r="X257" s="430"/>
      <c r="Y257" s="430"/>
      <c r="Z257" s="430"/>
      <c r="AA257" s="430"/>
      <c r="AB257" s="430"/>
      <c r="AC257" s="430"/>
      <c r="AD257" s="430"/>
      <c r="AE257" s="430"/>
      <c r="AF257" s="430"/>
      <c r="AG257" s="430"/>
      <c r="AH257" s="430"/>
      <c r="AI257" s="430"/>
      <c r="AJ257" s="430"/>
      <c r="AK257" s="430"/>
      <c r="AL257" s="430"/>
      <c r="AM257" s="431"/>
      <c r="AN257" s="283"/>
      <c r="AO257"/>
      <c r="AP257" s="54"/>
      <c r="AQ257" s="54"/>
    </row>
    <row r="258" spans="1:43" s="51" customFormat="1" x14ac:dyDescent="0.25">
      <c r="A258" s="397"/>
      <c r="B258" s="401"/>
      <c r="C258" s="402"/>
      <c r="D258" s="349"/>
      <c r="E258" s="351"/>
      <c r="F258" s="352"/>
      <c r="G258" s="412"/>
      <c r="H258" s="384"/>
      <c r="I258" s="384"/>
      <c r="J258" s="384"/>
      <c r="K258" s="386"/>
      <c r="L258" s="307" t="s">
        <v>8</v>
      </c>
      <c r="M258" s="303" t="s">
        <v>9</v>
      </c>
      <c r="N258" s="305" t="s">
        <v>10</v>
      </c>
      <c r="O258" s="299" t="s">
        <v>143</v>
      </c>
      <c r="P258" s="307" t="s">
        <v>8</v>
      </c>
      <c r="Q258" s="303" t="s">
        <v>9</v>
      </c>
      <c r="R258" s="305" t="s">
        <v>10</v>
      </c>
      <c r="S258" s="299" t="s">
        <v>143</v>
      </c>
      <c r="T258" s="307" t="s">
        <v>8</v>
      </c>
      <c r="U258" s="303" t="s">
        <v>9</v>
      </c>
      <c r="V258" s="305" t="s">
        <v>10</v>
      </c>
      <c r="W258" s="299" t="s">
        <v>143</v>
      </c>
      <c r="X258" s="307" t="s">
        <v>8</v>
      </c>
      <c r="Y258" s="303" t="s">
        <v>9</v>
      </c>
      <c r="Z258" s="305" t="s">
        <v>10</v>
      </c>
      <c r="AA258" s="299" t="s">
        <v>143</v>
      </c>
      <c r="AB258" s="307" t="s">
        <v>8</v>
      </c>
      <c r="AC258" s="303" t="s">
        <v>9</v>
      </c>
      <c r="AD258" s="305" t="s">
        <v>10</v>
      </c>
      <c r="AE258" s="299" t="s">
        <v>143</v>
      </c>
      <c r="AF258" s="307" t="s">
        <v>8</v>
      </c>
      <c r="AG258" s="303" t="s">
        <v>9</v>
      </c>
      <c r="AH258" s="305" t="s">
        <v>10</v>
      </c>
      <c r="AI258" s="299" t="s">
        <v>143</v>
      </c>
      <c r="AJ258" s="354" t="s">
        <v>8</v>
      </c>
      <c r="AK258" s="356" t="s">
        <v>9</v>
      </c>
      <c r="AL258" s="297" t="s">
        <v>10</v>
      </c>
      <c r="AM258" s="295" t="s">
        <v>63</v>
      </c>
      <c r="AN258" s="283"/>
      <c r="AO258"/>
      <c r="AP258" s="54"/>
      <c r="AQ258" s="54"/>
    </row>
    <row r="259" spans="1:43" s="51" customFormat="1" ht="13.8" thickBot="1" x14ac:dyDescent="0.3">
      <c r="A259" s="398"/>
      <c r="B259" s="403"/>
      <c r="C259" s="404"/>
      <c r="D259" s="350"/>
      <c r="E259" s="306"/>
      <c r="F259" s="300"/>
      <c r="G259" s="308"/>
      <c r="H259" s="385"/>
      <c r="I259" s="385"/>
      <c r="J259" s="385"/>
      <c r="K259" s="387"/>
      <c r="L259" s="308"/>
      <c r="M259" s="304"/>
      <c r="N259" s="306"/>
      <c r="O259" s="300"/>
      <c r="P259" s="308"/>
      <c r="Q259" s="304"/>
      <c r="R259" s="306"/>
      <c r="S259" s="300"/>
      <c r="T259" s="308"/>
      <c r="U259" s="304"/>
      <c r="V259" s="306"/>
      <c r="W259" s="300"/>
      <c r="X259" s="308"/>
      <c r="Y259" s="304"/>
      <c r="Z259" s="306"/>
      <c r="AA259" s="300"/>
      <c r="AB259" s="308"/>
      <c r="AC259" s="304"/>
      <c r="AD259" s="306"/>
      <c r="AE259" s="300"/>
      <c r="AF259" s="308"/>
      <c r="AG259" s="304"/>
      <c r="AH259" s="306"/>
      <c r="AI259" s="300"/>
      <c r="AJ259" s="355"/>
      <c r="AK259" s="357"/>
      <c r="AL259" s="298"/>
      <c r="AM259" s="296"/>
      <c r="AN259" s="283"/>
      <c r="AO259"/>
      <c r="AP259" s="54"/>
      <c r="AQ259" s="54"/>
    </row>
    <row r="260" spans="1:43" s="51" customFormat="1" ht="18" customHeight="1" thickBot="1" x14ac:dyDescent="0.3">
      <c r="A260" s="63" t="s">
        <v>120</v>
      </c>
      <c r="B260" s="454" t="s">
        <v>35</v>
      </c>
      <c r="C260" s="454"/>
      <c r="D260" s="391"/>
      <c r="E260" s="391"/>
      <c r="F260" s="113"/>
      <c r="G260" s="113"/>
      <c r="H260" s="391"/>
      <c r="I260" s="391"/>
      <c r="J260" s="391"/>
      <c r="K260" s="391"/>
      <c r="L260" s="391"/>
      <c r="M260" s="391"/>
      <c r="N260" s="391"/>
      <c r="O260" s="391"/>
      <c r="P260" s="391"/>
      <c r="Q260" s="391"/>
      <c r="R260" s="391"/>
      <c r="S260" s="391"/>
      <c r="T260" s="391"/>
      <c r="U260" s="391"/>
      <c r="V260" s="391"/>
      <c r="W260" s="391"/>
      <c r="X260" s="391"/>
      <c r="Y260" s="391"/>
      <c r="Z260" s="391"/>
      <c r="AA260" s="391"/>
      <c r="AB260" s="391"/>
      <c r="AC260" s="391"/>
      <c r="AD260" s="391"/>
      <c r="AE260" s="391"/>
      <c r="AF260" s="391"/>
      <c r="AG260" s="391"/>
      <c r="AH260" s="391"/>
      <c r="AI260" s="391"/>
      <c r="AJ260" s="391"/>
      <c r="AK260" s="391"/>
      <c r="AL260" s="391"/>
      <c r="AM260" s="392"/>
      <c r="AN260" s="283"/>
      <c r="AO260" s="271" t="s">
        <v>255</v>
      </c>
      <c r="AP260" s="4">
        <f>SUM(AP261:AP267)</f>
        <v>70</v>
      </c>
      <c r="AQ260" s="54"/>
    </row>
    <row r="261" spans="1:43" s="51" customFormat="1" ht="19.2" customHeight="1" x14ac:dyDescent="0.25">
      <c r="A261" s="12" t="s">
        <v>12</v>
      </c>
      <c r="B261" s="458" t="s">
        <v>157</v>
      </c>
      <c r="C261" s="459"/>
      <c r="D261" s="111"/>
      <c r="E261" s="18">
        <v>1</v>
      </c>
      <c r="F261" s="19">
        <v>2</v>
      </c>
      <c r="G261" s="20">
        <f t="shared" ref="G261:G267" si="24">SUM(H261:K261)</f>
        <v>10</v>
      </c>
      <c r="H261" s="17"/>
      <c r="I261" s="17"/>
      <c r="J261" s="17"/>
      <c r="K261" s="17">
        <f>O261+S261+W261+AA261+AE261+AI261+AM261</f>
        <v>10</v>
      </c>
      <c r="L261" s="16"/>
      <c r="M261" s="17"/>
      <c r="N261" s="17"/>
      <c r="O261" s="19"/>
      <c r="P261" s="20"/>
      <c r="Q261" s="17"/>
      <c r="R261" s="17"/>
      <c r="S261" s="19"/>
      <c r="T261" s="20"/>
      <c r="U261" s="17"/>
      <c r="V261" s="17"/>
      <c r="W261" s="19"/>
      <c r="X261" s="20"/>
      <c r="Y261" s="17"/>
      <c r="Z261" s="17"/>
      <c r="AA261" s="19"/>
      <c r="AB261" s="20"/>
      <c r="AC261" s="17"/>
      <c r="AD261" s="17"/>
      <c r="AE261" s="19">
        <v>10</v>
      </c>
      <c r="AF261" s="20"/>
      <c r="AG261" s="17"/>
      <c r="AH261" s="17"/>
      <c r="AI261" s="19"/>
      <c r="AJ261" s="122"/>
      <c r="AK261" s="123"/>
      <c r="AL261" s="123"/>
      <c r="AM261" s="124"/>
      <c r="AN261" s="283"/>
      <c r="AO261"/>
      <c r="AP261" s="272">
        <v>2</v>
      </c>
      <c r="AQ261" s="54"/>
    </row>
    <row r="262" spans="1:43" s="51" customFormat="1" ht="17.25" customHeight="1" x14ac:dyDescent="0.25">
      <c r="A262" s="16" t="s">
        <v>13</v>
      </c>
      <c r="B262" s="370" t="s">
        <v>170</v>
      </c>
      <c r="C262" s="453"/>
      <c r="D262" s="33"/>
      <c r="E262" s="116">
        <v>2</v>
      </c>
      <c r="F262" s="19">
        <v>2</v>
      </c>
      <c r="G262" s="20">
        <f t="shared" si="24"/>
        <v>20</v>
      </c>
      <c r="H262" s="17">
        <f t="shared" ref="H262:I264" si="25">L262+P262+T262+X262+AB262+AF262+AJ262</f>
        <v>10</v>
      </c>
      <c r="I262" s="17">
        <f t="shared" si="25"/>
        <v>10</v>
      </c>
      <c r="J262" s="17"/>
      <c r="K262" s="17"/>
      <c r="L262" s="16"/>
      <c r="M262" s="17"/>
      <c r="N262" s="17"/>
      <c r="O262" s="19"/>
      <c r="P262" s="20"/>
      <c r="Q262" s="17"/>
      <c r="R262" s="17"/>
      <c r="S262" s="19"/>
      <c r="T262" s="20"/>
      <c r="U262" s="17"/>
      <c r="V262" s="17"/>
      <c r="W262" s="19"/>
      <c r="X262" s="20"/>
      <c r="Y262" s="17"/>
      <c r="Z262" s="17"/>
      <c r="AA262" s="19"/>
      <c r="AB262" s="20">
        <v>10</v>
      </c>
      <c r="AC262" s="17">
        <v>10</v>
      </c>
      <c r="AD262" s="17"/>
      <c r="AE262" s="19"/>
      <c r="AF262" s="20"/>
      <c r="AG262" s="17"/>
      <c r="AH262" s="17"/>
      <c r="AI262" s="19"/>
      <c r="AJ262" s="122"/>
      <c r="AK262" s="123"/>
      <c r="AL262" s="123"/>
      <c r="AM262" s="124"/>
      <c r="AN262" s="283"/>
      <c r="AO262"/>
      <c r="AP262" s="4">
        <v>10</v>
      </c>
      <c r="AQ262" s="54"/>
    </row>
    <row r="263" spans="1:43" s="51" customFormat="1" ht="16.95" customHeight="1" x14ac:dyDescent="0.25">
      <c r="A263" s="16" t="s">
        <v>14</v>
      </c>
      <c r="B263" s="370" t="s">
        <v>171</v>
      </c>
      <c r="C263" s="371"/>
      <c r="D263" s="115">
        <v>1</v>
      </c>
      <c r="E263" s="116">
        <v>2</v>
      </c>
      <c r="F263" s="66">
        <v>4</v>
      </c>
      <c r="G263" s="20">
        <f t="shared" si="24"/>
        <v>30</v>
      </c>
      <c r="H263" s="17">
        <f t="shared" si="25"/>
        <v>10</v>
      </c>
      <c r="I263" s="17"/>
      <c r="J263" s="17">
        <f>N263+R263+V263+Z263+AD263+AH263+AL263</f>
        <v>20</v>
      </c>
      <c r="K263" s="13"/>
      <c r="L263" s="147"/>
      <c r="M263" s="17"/>
      <c r="N263" s="17"/>
      <c r="O263" s="66"/>
      <c r="P263" s="20"/>
      <c r="Q263" s="17"/>
      <c r="R263" s="17"/>
      <c r="S263" s="66"/>
      <c r="T263" s="20"/>
      <c r="U263" s="17"/>
      <c r="V263" s="17"/>
      <c r="W263" s="66"/>
      <c r="X263" s="20"/>
      <c r="Y263" s="17"/>
      <c r="Z263" s="17"/>
      <c r="AA263" s="66"/>
      <c r="AB263" s="243">
        <v>10</v>
      </c>
      <c r="AC263" s="17"/>
      <c r="AD263" s="17">
        <v>20</v>
      </c>
      <c r="AE263" s="66"/>
      <c r="AF263" s="20"/>
      <c r="AG263" s="17"/>
      <c r="AH263" s="17"/>
      <c r="AI263" s="66"/>
      <c r="AJ263" s="122"/>
      <c r="AK263" s="123"/>
      <c r="AL263" s="123"/>
      <c r="AM263" s="125"/>
      <c r="AN263" s="283"/>
      <c r="AO263"/>
      <c r="AP263" s="4">
        <v>20</v>
      </c>
      <c r="AQ263" s="54"/>
    </row>
    <row r="264" spans="1:43" s="51" customFormat="1" ht="17.25" customHeight="1" x14ac:dyDescent="0.25">
      <c r="A264" s="16" t="s">
        <v>15</v>
      </c>
      <c r="B264" s="370" t="s">
        <v>172</v>
      </c>
      <c r="C264" s="371"/>
      <c r="D264" s="33"/>
      <c r="E264" s="18">
        <v>3</v>
      </c>
      <c r="F264" s="19">
        <v>4</v>
      </c>
      <c r="G264" s="20">
        <f t="shared" si="24"/>
        <v>30</v>
      </c>
      <c r="H264" s="17">
        <f t="shared" si="25"/>
        <v>10</v>
      </c>
      <c r="I264" s="17">
        <f t="shared" si="25"/>
        <v>10</v>
      </c>
      <c r="J264" s="17">
        <f>N264+R264+V264+Z264+AD264+AH264+AL264</f>
        <v>10</v>
      </c>
      <c r="K264" s="17"/>
      <c r="L264" s="16"/>
      <c r="M264" s="17"/>
      <c r="N264" s="17"/>
      <c r="O264" s="19"/>
      <c r="P264" s="20"/>
      <c r="Q264" s="17"/>
      <c r="R264" s="17"/>
      <c r="S264" s="19"/>
      <c r="T264" s="20"/>
      <c r="U264" s="17"/>
      <c r="V264" s="17"/>
      <c r="W264" s="19"/>
      <c r="X264" s="20"/>
      <c r="Y264" s="17"/>
      <c r="Z264" s="17"/>
      <c r="AA264" s="19"/>
      <c r="AB264" s="20">
        <v>10</v>
      </c>
      <c r="AC264" s="17">
        <v>10</v>
      </c>
      <c r="AD264" s="17">
        <v>10</v>
      </c>
      <c r="AE264" s="19"/>
      <c r="AF264" s="20"/>
      <c r="AG264" s="17"/>
      <c r="AH264" s="17"/>
      <c r="AI264" s="19"/>
      <c r="AJ264" s="122"/>
      <c r="AK264" s="123"/>
      <c r="AL264" s="123"/>
      <c r="AM264" s="124"/>
      <c r="AN264" s="283"/>
      <c r="AO264"/>
      <c r="AP264" s="4">
        <v>5</v>
      </c>
      <c r="AQ264" s="54"/>
    </row>
    <row r="265" spans="1:43" s="51" customFormat="1" ht="16.95" customHeight="1" x14ac:dyDescent="0.25">
      <c r="A265" s="16" t="s">
        <v>16</v>
      </c>
      <c r="B265" s="460" t="s">
        <v>173</v>
      </c>
      <c r="C265" s="461"/>
      <c r="D265" s="33"/>
      <c r="E265" s="18">
        <v>1</v>
      </c>
      <c r="F265" s="19">
        <v>1</v>
      </c>
      <c r="G265" s="20">
        <f t="shared" si="24"/>
        <v>10</v>
      </c>
      <c r="H265" s="17"/>
      <c r="I265" s="17"/>
      <c r="J265" s="17"/>
      <c r="K265" s="17">
        <f>O265+S265+W265+AA265+AE265+AI265+AM265</f>
        <v>10</v>
      </c>
      <c r="L265" s="16"/>
      <c r="M265" s="17"/>
      <c r="N265" s="17"/>
      <c r="O265" s="19"/>
      <c r="P265" s="20"/>
      <c r="Q265" s="17"/>
      <c r="R265" s="17"/>
      <c r="S265" s="19"/>
      <c r="T265" s="20"/>
      <c r="U265" s="17"/>
      <c r="V265" s="17"/>
      <c r="W265" s="19"/>
      <c r="X265" s="20"/>
      <c r="Y265" s="17"/>
      <c r="Z265" s="17"/>
      <c r="AA265" s="19"/>
      <c r="AB265" s="20"/>
      <c r="AC265" s="17"/>
      <c r="AD265" s="17"/>
      <c r="AE265" s="19">
        <v>10</v>
      </c>
      <c r="AF265" s="20"/>
      <c r="AG265" s="17"/>
      <c r="AH265" s="17"/>
      <c r="AI265" s="19"/>
      <c r="AJ265" s="122"/>
      <c r="AK265" s="123"/>
      <c r="AL265" s="123"/>
      <c r="AM265" s="124"/>
      <c r="AN265" s="283"/>
      <c r="AO265"/>
      <c r="AP265" s="4">
        <v>3</v>
      </c>
      <c r="AQ265" s="54"/>
    </row>
    <row r="266" spans="1:43" s="51" customFormat="1" ht="17.25" customHeight="1" x14ac:dyDescent="0.25">
      <c r="A266" s="16" t="s">
        <v>26</v>
      </c>
      <c r="B266" s="460" t="s">
        <v>174</v>
      </c>
      <c r="C266" s="461"/>
      <c r="D266" s="33"/>
      <c r="E266" s="18">
        <v>2</v>
      </c>
      <c r="F266" s="19">
        <v>3</v>
      </c>
      <c r="G266" s="20">
        <f t="shared" si="24"/>
        <v>20</v>
      </c>
      <c r="H266" s="17">
        <f t="shared" ref="H266:I267" si="26">L266+P266+T266+X266+AB266+AF266+AJ266</f>
        <v>10</v>
      </c>
      <c r="I266" s="17">
        <f t="shared" si="26"/>
        <v>10</v>
      </c>
      <c r="J266" s="17"/>
      <c r="K266" s="17"/>
      <c r="L266" s="16"/>
      <c r="M266" s="17"/>
      <c r="N266" s="17"/>
      <c r="O266" s="19"/>
      <c r="P266" s="20"/>
      <c r="Q266" s="17"/>
      <c r="R266" s="17"/>
      <c r="S266" s="19"/>
      <c r="T266" s="20"/>
      <c r="U266" s="17"/>
      <c r="V266" s="17"/>
      <c r="W266" s="19"/>
      <c r="X266" s="20"/>
      <c r="Y266" s="17"/>
      <c r="Z266" s="17"/>
      <c r="AA266" s="19"/>
      <c r="AB266" s="20">
        <v>10</v>
      </c>
      <c r="AC266" s="17">
        <v>10</v>
      </c>
      <c r="AD266" s="17"/>
      <c r="AE266" s="19"/>
      <c r="AF266" s="20"/>
      <c r="AG266" s="17"/>
      <c r="AH266" s="17"/>
      <c r="AI266" s="19"/>
      <c r="AJ266" s="122"/>
      <c r="AK266" s="123"/>
      <c r="AL266" s="123"/>
      <c r="AM266" s="124"/>
      <c r="AN266" s="283"/>
      <c r="AO266"/>
      <c r="AP266" s="4">
        <v>15</v>
      </c>
      <c r="AQ266" s="54"/>
    </row>
    <row r="267" spans="1:43" s="51" customFormat="1" ht="17.25" customHeight="1" thickBot="1" x14ac:dyDescent="0.3">
      <c r="A267" s="16" t="s">
        <v>27</v>
      </c>
      <c r="B267" s="380" t="s">
        <v>176</v>
      </c>
      <c r="C267" s="381"/>
      <c r="D267" s="33"/>
      <c r="E267" s="18">
        <v>2</v>
      </c>
      <c r="F267" s="19">
        <v>4</v>
      </c>
      <c r="G267" s="20">
        <f t="shared" si="24"/>
        <v>20</v>
      </c>
      <c r="H267" s="17">
        <f t="shared" si="26"/>
        <v>10</v>
      </c>
      <c r="I267" s="17">
        <f t="shared" si="26"/>
        <v>10</v>
      </c>
      <c r="J267" s="17"/>
      <c r="K267" s="17"/>
      <c r="L267" s="16"/>
      <c r="M267" s="17"/>
      <c r="N267" s="17"/>
      <c r="O267" s="19"/>
      <c r="P267" s="20"/>
      <c r="Q267" s="17"/>
      <c r="R267" s="17"/>
      <c r="S267" s="19"/>
      <c r="T267" s="20"/>
      <c r="U267" s="17"/>
      <c r="V267" s="17"/>
      <c r="W267" s="19"/>
      <c r="X267" s="20"/>
      <c r="Y267" s="17"/>
      <c r="Z267" s="17"/>
      <c r="AA267" s="19"/>
      <c r="AB267" s="20">
        <v>10</v>
      </c>
      <c r="AC267" s="17">
        <v>10</v>
      </c>
      <c r="AD267" s="17"/>
      <c r="AE267" s="19"/>
      <c r="AF267" s="20"/>
      <c r="AG267" s="17"/>
      <c r="AH267" s="17"/>
      <c r="AI267" s="19"/>
      <c r="AJ267" s="122"/>
      <c r="AK267" s="123"/>
      <c r="AL267" s="123"/>
      <c r="AM267" s="124"/>
      <c r="AN267" s="283"/>
      <c r="AO267"/>
      <c r="AP267" s="4">
        <v>15</v>
      </c>
      <c r="AQ267" s="54"/>
    </row>
    <row r="268" spans="1:43" s="51" customFormat="1" ht="13.8" thickTop="1" x14ac:dyDescent="0.25">
      <c r="A268" s="68"/>
      <c r="B268" s="372" t="s">
        <v>17</v>
      </c>
      <c r="C268" s="373"/>
      <c r="D268" s="376">
        <f t="shared" ref="D268:AM268" si="27">SUM(D261:D267)</f>
        <v>1</v>
      </c>
      <c r="E268" s="378">
        <f t="shared" si="27"/>
        <v>13</v>
      </c>
      <c r="F268" s="388">
        <f t="shared" si="27"/>
        <v>20</v>
      </c>
      <c r="G268" s="365">
        <f>SUM(G261:G267)</f>
        <v>140</v>
      </c>
      <c r="H268" s="378">
        <f>SUM(H261:H267)</f>
        <v>50</v>
      </c>
      <c r="I268" s="378">
        <f t="shared" si="27"/>
        <v>40</v>
      </c>
      <c r="J268" s="378">
        <f t="shared" si="27"/>
        <v>30</v>
      </c>
      <c r="K268" s="388">
        <f t="shared" si="27"/>
        <v>20</v>
      </c>
      <c r="L268" s="69">
        <f t="shared" si="27"/>
        <v>0</v>
      </c>
      <c r="M268" s="70">
        <f t="shared" si="27"/>
        <v>0</v>
      </c>
      <c r="N268" s="70">
        <f t="shared" si="27"/>
        <v>0</v>
      </c>
      <c r="O268" s="71">
        <f t="shared" si="27"/>
        <v>0</v>
      </c>
      <c r="P268" s="69">
        <f t="shared" si="27"/>
        <v>0</v>
      </c>
      <c r="Q268" s="70">
        <f t="shared" si="27"/>
        <v>0</v>
      </c>
      <c r="R268" s="70">
        <f t="shared" si="27"/>
        <v>0</v>
      </c>
      <c r="S268" s="71">
        <f t="shared" si="27"/>
        <v>0</v>
      </c>
      <c r="T268" s="69">
        <f t="shared" si="27"/>
        <v>0</v>
      </c>
      <c r="U268" s="70">
        <f t="shared" si="27"/>
        <v>0</v>
      </c>
      <c r="V268" s="70">
        <f t="shared" si="27"/>
        <v>0</v>
      </c>
      <c r="W268" s="71">
        <f t="shared" si="27"/>
        <v>0</v>
      </c>
      <c r="X268" s="69">
        <f t="shared" si="27"/>
        <v>0</v>
      </c>
      <c r="Y268" s="70">
        <f t="shared" si="27"/>
        <v>0</v>
      </c>
      <c r="Z268" s="70">
        <f t="shared" si="27"/>
        <v>0</v>
      </c>
      <c r="AA268" s="71">
        <f t="shared" si="27"/>
        <v>0</v>
      </c>
      <c r="AB268" s="69">
        <f t="shared" si="27"/>
        <v>50</v>
      </c>
      <c r="AC268" s="70">
        <f t="shared" si="27"/>
        <v>40</v>
      </c>
      <c r="AD268" s="70">
        <f t="shared" si="27"/>
        <v>30</v>
      </c>
      <c r="AE268" s="71">
        <f t="shared" si="27"/>
        <v>20</v>
      </c>
      <c r="AF268" s="69">
        <f t="shared" si="27"/>
        <v>0</v>
      </c>
      <c r="AG268" s="70">
        <f t="shared" si="27"/>
        <v>0</v>
      </c>
      <c r="AH268" s="70">
        <f t="shared" si="27"/>
        <v>0</v>
      </c>
      <c r="AI268" s="71">
        <f t="shared" si="27"/>
        <v>0</v>
      </c>
      <c r="AJ268" s="139">
        <f t="shared" si="27"/>
        <v>0</v>
      </c>
      <c r="AK268" s="130">
        <f t="shared" si="27"/>
        <v>0</v>
      </c>
      <c r="AL268" s="130">
        <f t="shared" si="27"/>
        <v>0</v>
      </c>
      <c r="AM268" s="131">
        <f t="shared" si="27"/>
        <v>0</v>
      </c>
      <c r="AN268" s="283"/>
      <c r="AO268"/>
      <c r="AP268" s="54"/>
      <c r="AQ268" s="54"/>
    </row>
    <row r="269" spans="1:43" s="51" customFormat="1" ht="15.6" thickBot="1" x14ac:dyDescent="0.3">
      <c r="A269" s="72"/>
      <c r="B269" s="374"/>
      <c r="C269" s="375"/>
      <c r="D269" s="377"/>
      <c r="E269" s="379"/>
      <c r="F269" s="389"/>
      <c r="G269" s="450"/>
      <c r="H269" s="456"/>
      <c r="I269" s="456"/>
      <c r="J269" s="456"/>
      <c r="K269" s="457"/>
      <c r="L269" s="358">
        <f>SUM(L268:O268)</f>
        <v>0</v>
      </c>
      <c r="M269" s="359"/>
      <c r="N269" s="359"/>
      <c r="O269" s="360"/>
      <c r="P269" s="358">
        <f>SUM(P268:S268)</f>
        <v>0</v>
      </c>
      <c r="Q269" s="359"/>
      <c r="R269" s="359"/>
      <c r="S269" s="360"/>
      <c r="T269" s="358">
        <f>SUM(T268:W268)</f>
        <v>0</v>
      </c>
      <c r="U269" s="359"/>
      <c r="V269" s="359"/>
      <c r="W269" s="360"/>
      <c r="X269" s="358">
        <f>SUM(X268:AA268)</f>
        <v>0</v>
      </c>
      <c r="Y269" s="359"/>
      <c r="Z269" s="359"/>
      <c r="AA269" s="360"/>
      <c r="AB269" s="358">
        <f>SUM(AB268:AE268)</f>
        <v>140</v>
      </c>
      <c r="AC269" s="359"/>
      <c r="AD269" s="359"/>
      <c r="AE269" s="360"/>
      <c r="AF269" s="358">
        <f>SUM(AF268:AI268)</f>
        <v>0</v>
      </c>
      <c r="AG269" s="359"/>
      <c r="AH269" s="359"/>
      <c r="AI269" s="360"/>
      <c r="AJ269" s="367">
        <f>SUM(AJ268:AM268)</f>
        <v>0</v>
      </c>
      <c r="AK269" s="368"/>
      <c r="AL269" s="368"/>
      <c r="AM269" s="369"/>
      <c r="AN269" s="286">
        <f>SUM(L269:AM269)</f>
        <v>140</v>
      </c>
      <c r="AO269" s="210" t="b">
        <f>SUM(L269:AI269)=G268</f>
        <v>1</v>
      </c>
      <c r="AP269" s="54"/>
      <c r="AQ269" s="54"/>
    </row>
    <row r="270" spans="1:43" s="51" customFormat="1" x14ac:dyDescent="0.25">
      <c r="A270" s="345" t="s">
        <v>124</v>
      </c>
      <c r="B270" s="346"/>
      <c r="C270" s="347"/>
      <c r="D270" s="348" t="s">
        <v>6</v>
      </c>
      <c r="E270" s="351" t="s">
        <v>7</v>
      </c>
      <c r="F270" s="299" t="s">
        <v>38</v>
      </c>
      <c r="G270" s="382" t="s">
        <v>4</v>
      </c>
      <c r="H270" s="384" t="s">
        <v>8</v>
      </c>
      <c r="I270" s="384" t="s">
        <v>9</v>
      </c>
      <c r="J270" s="384" t="s">
        <v>62</v>
      </c>
      <c r="K270" s="386" t="s">
        <v>34</v>
      </c>
      <c r="L270" s="312" t="s">
        <v>55</v>
      </c>
      <c r="M270" s="313"/>
      <c r="N270" s="313"/>
      <c r="O270" s="314"/>
      <c r="P270" s="312" t="s">
        <v>56</v>
      </c>
      <c r="Q270" s="313"/>
      <c r="R270" s="313"/>
      <c r="S270" s="314"/>
      <c r="T270" s="312" t="s">
        <v>57</v>
      </c>
      <c r="U270" s="313"/>
      <c r="V270" s="313"/>
      <c r="W270" s="314"/>
      <c r="X270" s="312" t="s">
        <v>58</v>
      </c>
      <c r="Y270" s="313"/>
      <c r="Z270" s="313"/>
      <c r="AA270" s="314"/>
      <c r="AB270" s="312" t="s">
        <v>59</v>
      </c>
      <c r="AC270" s="313"/>
      <c r="AD270" s="313"/>
      <c r="AE270" s="314"/>
      <c r="AF270" s="353" t="s">
        <v>60</v>
      </c>
      <c r="AG270" s="343"/>
      <c r="AH270" s="343"/>
      <c r="AI270" s="344"/>
      <c r="AJ270" s="309" t="s">
        <v>61</v>
      </c>
      <c r="AK270" s="310"/>
      <c r="AL270" s="310"/>
      <c r="AM270" s="311"/>
      <c r="AN270" s="283"/>
      <c r="AO270"/>
      <c r="AP270" s="54"/>
      <c r="AQ270" s="54"/>
    </row>
    <row r="271" spans="1:43" s="51" customFormat="1" x14ac:dyDescent="0.25">
      <c r="A271" s="345"/>
      <c r="B271" s="346"/>
      <c r="C271" s="347"/>
      <c r="D271" s="349"/>
      <c r="E271" s="351"/>
      <c r="F271" s="352"/>
      <c r="G271" s="382"/>
      <c r="H271" s="384"/>
      <c r="I271" s="384"/>
      <c r="J271" s="384"/>
      <c r="K271" s="386"/>
      <c r="L271" s="307" t="s">
        <v>8</v>
      </c>
      <c r="M271" s="303" t="s">
        <v>9</v>
      </c>
      <c r="N271" s="305" t="s">
        <v>10</v>
      </c>
      <c r="O271" s="299" t="s">
        <v>63</v>
      </c>
      <c r="P271" s="307" t="s">
        <v>8</v>
      </c>
      <c r="Q271" s="303" t="s">
        <v>9</v>
      </c>
      <c r="R271" s="305" t="s">
        <v>10</v>
      </c>
      <c r="S271" s="299" t="s">
        <v>63</v>
      </c>
      <c r="T271" s="307" t="s">
        <v>8</v>
      </c>
      <c r="U271" s="303" t="s">
        <v>9</v>
      </c>
      <c r="V271" s="305" t="s">
        <v>10</v>
      </c>
      <c r="W271" s="299" t="s">
        <v>63</v>
      </c>
      <c r="X271" s="307" t="s">
        <v>8</v>
      </c>
      <c r="Y271" s="303" t="s">
        <v>9</v>
      </c>
      <c r="Z271" s="305" t="s">
        <v>10</v>
      </c>
      <c r="AA271" s="299" t="s">
        <v>63</v>
      </c>
      <c r="AB271" s="307" t="s">
        <v>8</v>
      </c>
      <c r="AC271" s="303" t="s">
        <v>9</v>
      </c>
      <c r="AD271" s="305" t="s">
        <v>10</v>
      </c>
      <c r="AE271" s="299" t="s">
        <v>63</v>
      </c>
      <c r="AF271" s="307" t="s">
        <v>8</v>
      </c>
      <c r="AG271" s="303" t="s">
        <v>9</v>
      </c>
      <c r="AH271" s="305" t="s">
        <v>10</v>
      </c>
      <c r="AI271" s="299" t="s">
        <v>63</v>
      </c>
      <c r="AJ271" s="354" t="s">
        <v>8</v>
      </c>
      <c r="AK271" s="356" t="s">
        <v>9</v>
      </c>
      <c r="AL271" s="297" t="s">
        <v>10</v>
      </c>
      <c r="AM271" s="295" t="s">
        <v>63</v>
      </c>
      <c r="AN271" s="284"/>
      <c r="AO271"/>
      <c r="AP271" s="54"/>
      <c r="AQ271" s="54"/>
    </row>
    <row r="272" spans="1:43" s="51" customFormat="1" ht="13.8" thickBot="1" x14ac:dyDescent="0.3">
      <c r="A272" s="345"/>
      <c r="B272" s="346"/>
      <c r="C272" s="347"/>
      <c r="D272" s="350"/>
      <c r="E272" s="306"/>
      <c r="F272" s="300"/>
      <c r="G272" s="383"/>
      <c r="H272" s="385"/>
      <c r="I272" s="385"/>
      <c r="J272" s="385"/>
      <c r="K272" s="387"/>
      <c r="L272" s="308"/>
      <c r="M272" s="304"/>
      <c r="N272" s="306"/>
      <c r="O272" s="300"/>
      <c r="P272" s="308"/>
      <c r="Q272" s="304"/>
      <c r="R272" s="306"/>
      <c r="S272" s="300"/>
      <c r="T272" s="308"/>
      <c r="U272" s="304"/>
      <c r="V272" s="306"/>
      <c r="W272" s="300"/>
      <c r="X272" s="308"/>
      <c r="Y272" s="304"/>
      <c r="Z272" s="306"/>
      <c r="AA272" s="300"/>
      <c r="AB272" s="308"/>
      <c r="AC272" s="304"/>
      <c r="AD272" s="306"/>
      <c r="AE272" s="300"/>
      <c r="AF272" s="308"/>
      <c r="AG272" s="304"/>
      <c r="AH272" s="306"/>
      <c r="AI272" s="300"/>
      <c r="AJ272" s="355"/>
      <c r="AK272" s="357"/>
      <c r="AL272" s="298"/>
      <c r="AM272" s="296"/>
      <c r="AN272" s="284"/>
      <c r="AO272"/>
      <c r="AP272" s="54"/>
      <c r="AQ272" s="54"/>
    </row>
    <row r="273" spans="1:43" s="51" customFormat="1" ht="12.75" customHeight="1" x14ac:dyDescent="0.25">
      <c r="A273" s="345"/>
      <c r="B273" s="346"/>
      <c r="C273" s="347"/>
      <c r="D273" s="361">
        <f t="shared" ref="D273:K273" si="28">SUM(D64+D115+D268+D180)</f>
        <v>16</v>
      </c>
      <c r="E273" s="363">
        <f t="shared" si="28"/>
        <v>72</v>
      </c>
      <c r="F273" s="363">
        <f t="shared" si="28"/>
        <v>180</v>
      </c>
      <c r="G273" s="363">
        <f t="shared" si="28"/>
        <v>1080</v>
      </c>
      <c r="H273" s="363">
        <f t="shared" si="28"/>
        <v>385</v>
      </c>
      <c r="I273" s="363">
        <f t="shared" si="28"/>
        <v>330</v>
      </c>
      <c r="J273" s="363">
        <f t="shared" si="28"/>
        <v>255</v>
      </c>
      <c r="K273" s="432">
        <f t="shared" si="28"/>
        <v>110</v>
      </c>
      <c r="L273" s="73">
        <f t="shared" ref="L273:AM273" si="29">SUM(L64+L180+L268+L115)</f>
        <v>90</v>
      </c>
      <c r="M273" s="73">
        <f t="shared" si="29"/>
        <v>90</v>
      </c>
      <c r="N273" s="73">
        <f t="shared" si="29"/>
        <v>20</v>
      </c>
      <c r="O273" s="73">
        <f t="shared" si="29"/>
        <v>0</v>
      </c>
      <c r="P273" s="73">
        <f t="shared" si="29"/>
        <v>105</v>
      </c>
      <c r="Q273" s="73">
        <f t="shared" si="29"/>
        <v>90</v>
      </c>
      <c r="R273" s="73">
        <f t="shared" si="29"/>
        <v>53</v>
      </c>
      <c r="S273" s="73">
        <f t="shared" si="29"/>
        <v>10</v>
      </c>
      <c r="T273" s="73">
        <f t="shared" si="29"/>
        <v>65</v>
      </c>
      <c r="U273" s="73">
        <f t="shared" si="29"/>
        <v>30</v>
      </c>
      <c r="V273" s="73">
        <f t="shared" si="29"/>
        <v>77</v>
      </c>
      <c r="W273" s="73">
        <f t="shared" si="29"/>
        <v>35</v>
      </c>
      <c r="X273" s="73">
        <f t="shared" si="29"/>
        <v>55</v>
      </c>
      <c r="Y273" s="73">
        <f t="shared" si="29"/>
        <v>40</v>
      </c>
      <c r="Z273" s="73">
        <f t="shared" si="29"/>
        <v>65</v>
      </c>
      <c r="AA273" s="73">
        <f t="shared" si="29"/>
        <v>25</v>
      </c>
      <c r="AB273" s="73">
        <f t="shared" si="29"/>
        <v>70</v>
      </c>
      <c r="AC273" s="73">
        <f t="shared" si="29"/>
        <v>80</v>
      </c>
      <c r="AD273" s="73">
        <f t="shared" si="29"/>
        <v>40</v>
      </c>
      <c r="AE273" s="73">
        <f t="shared" si="29"/>
        <v>30</v>
      </c>
      <c r="AF273" s="73">
        <f t="shared" si="29"/>
        <v>0</v>
      </c>
      <c r="AG273" s="73">
        <f t="shared" si="29"/>
        <v>0</v>
      </c>
      <c r="AH273" s="73">
        <f t="shared" si="29"/>
        <v>0</v>
      </c>
      <c r="AI273" s="73">
        <f t="shared" si="29"/>
        <v>10</v>
      </c>
      <c r="AJ273" s="135">
        <f t="shared" si="29"/>
        <v>0</v>
      </c>
      <c r="AK273" s="133">
        <f t="shared" si="29"/>
        <v>0</v>
      </c>
      <c r="AL273" s="133">
        <f t="shared" si="29"/>
        <v>0</v>
      </c>
      <c r="AM273" s="134">
        <f t="shared" si="29"/>
        <v>0</v>
      </c>
      <c r="AN273" s="284"/>
      <c r="AO273"/>
      <c r="AP273" s="54"/>
      <c r="AQ273" s="54"/>
    </row>
    <row r="274" spans="1:43" s="51" customFormat="1" ht="13.5" customHeight="1" thickBot="1" x14ac:dyDescent="0.3">
      <c r="A274" s="345"/>
      <c r="B274" s="346"/>
      <c r="C274" s="347"/>
      <c r="D274" s="362"/>
      <c r="E274" s="364"/>
      <c r="F274" s="364"/>
      <c r="G274" s="364"/>
      <c r="H274" s="364"/>
      <c r="I274" s="364"/>
      <c r="J274" s="364"/>
      <c r="K274" s="433"/>
      <c r="L274" s="301">
        <f>SUM(L273:O273)</f>
        <v>200</v>
      </c>
      <c r="M274" s="302"/>
      <c r="N274" s="302"/>
      <c r="O274" s="302"/>
      <c r="P274" s="301">
        <f>SUM(P273:S273)</f>
        <v>258</v>
      </c>
      <c r="Q274" s="302"/>
      <c r="R274" s="302"/>
      <c r="S274" s="302"/>
      <c r="T274" s="301">
        <f>SUM(T273:W273)</f>
        <v>207</v>
      </c>
      <c r="U274" s="302"/>
      <c r="V274" s="302"/>
      <c r="W274" s="302"/>
      <c r="X274" s="301">
        <f>SUM(X273:AA273)</f>
        <v>185</v>
      </c>
      <c r="Y274" s="302"/>
      <c r="Z274" s="302"/>
      <c r="AA274" s="302"/>
      <c r="AB274" s="301">
        <f>SUM(AB273:AE273)</f>
        <v>220</v>
      </c>
      <c r="AC274" s="302"/>
      <c r="AD274" s="302"/>
      <c r="AE274" s="302"/>
      <c r="AF274" s="301">
        <f>SUM(AF273:AI273)</f>
        <v>10</v>
      </c>
      <c r="AG274" s="302"/>
      <c r="AH274" s="302"/>
      <c r="AI274" s="302"/>
      <c r="AJ274" s="292">
        <f>SUM(AJ273:AM273)</f>
        <v>0</v>
      </c>
      <c r="AK274" s="293"/>
      <c r="AL274" s="293"/>
      <c r="AM274" s="294"/>
      <c r="AN274" s="286">
        <f>SUM(L274:AM274)</f>
        <v>1080</v>
      </c>
      <c r="AO274" s="210" t="b">
        <f>SUM(L274:AI274)=G273</f>
        <v>1</v>
      </c>
      <c r="AP274" s="54"/>
      <c r="AQ274" s="54"/>
    </row>
    <row r="275" spans="1:43" s="51" customFormat="1" ht="15.6" thickBot="1" x14ac:dyDescent="0.3">
      <c r="A275" s="345"/>
      <c r="B275" s="346"/>
      <c r="C275" s="347"/>
      <c r="D275" s="333" t="s">
        <v>18</v>
      </c>
      <c r="E275" s="334"/>
      <c r="F275" s="335"/>
      <c r="G275" s="342" t="s">
        <v>19</v>
      </c>
      <c r="H275" s="343"/>
      <c r="I275" s="343"/>
      <c r="J275" s="343"/>
      <c r="K275" s="344"/>
      <c r="L275" s="393">
        <f>0+L187</f>
        <v>4</v>
      </c>
      <c r="M275" s="394"/>
      <c r="N275" s="394"/>
      <c r="O275" s="395"/>
      <c r="P275" s="393">
        <f>0+P187</f>
        <v>4</v>
      </c>
      <c r="Q275" s="394"/>
      <c r="R275" s="394"/>
      <c r="S275" s="395"/>
      <c r="T275" s="393">
        <f>0+T187</f>
        <v>3</v>
      </c>
      <c r="U275" s="394"/>
      <c r="V275" s="394"/>
      <c r="W275" s="395"/>
      <c r="X275" s="393">
        <f>0+X187</f>
        <v>2</v>
      </c>
      <c r="Y275" s="394"/>
      <c r="Z275" s="394"/>
      <c r="AA275" s="395"/>
      <c r="AB275" s="393">
        <f>1+AB187</f>
        <v>3</v>
      </c>
      <c r="AC275" s="394"/>
      <c r="AD275" s="394"/>
      <c r="AE275" s="395"/>
      <c r="AF275" s="393">
        <f>0+AF187</f>
        <v>0</v>
      </c>
      <c r="AG275" s="394"/>
      <c r="AH275" s="394"/>
      <c r="AI275" s="395"/>
      <c r="AJ275" s="330"/>
      <c r="AK275" s="331"/>
      <c r="AL275" s="331"/>
      <c r="AM275" s="332"/>
      <c r="AN275" s="286">
        <f>SUM(L275:AI275)</f>
        <v>16</v>
      </c>
      <c r="AO275" s="210" t="b">
        <f>AN275=D273</f>
        <v>1</v>
      </c>
      <c r="AP275" s="54"/>
      <c r="AQ275" s="54"/>
    </row>
    <row r="276" spans="1:43" s="51" customFormat="1" ht="15" x14ac:dyDescent="0.25">
      <c r="A276" s="345"/>
      <c r="B276" s="346"/>
      <c r="C276" s="347"/>
      <c r="D276" s="336"/>
      <c r="E276" s="337"/>
      <c r="F276" s="338"/>
      <c r="G276" s="323" t="s">
        <v>20</v>
      </c>
      <c r="H276" s="324"/>
      <c r="I276" s="324"/>
      <c r="J276" s="324"/>
      <c r="K276" s="325"/>
      <c r="L276" s="393">
        <f>0+L188</f>
        <v>9</v>
      </c>
      <c r="M276" s="394"/>
      <c r="N276" s="394"/>
      <c r="O276" s="395"/>
      <c r="P276" s="393">
        <f>0+P188</f>
        <v>16</v>
      </c>
      <c r="Q276" s="394"/>
      <c r="R276" s="394"/>
      <c r="S276" s="395"/>
      <c r="T276" s="393">
        <f>0+T188</f>
        <v>14</v>
      </c>
      <c r="U276" s="394"/>
      <c r="V276" s="394"/>
      <c r="W276" s="395"/>
      <c r="X276" s="393">
        <f>0+X188</f>
        <v>13</v>
      </c>
      <c r="Y276" s="394"/>
      <c r="Z276" s="394"/>
      <c r="AA276" s="395"/>
      <c r="AB276" s="393">
        <f>13+AB188</f>
        <v>18</v>
      </c>
      <c r="AC276" s="394"/>
      <c r="AD276" s="394"/>
      <c r="AE276" s="395"/>
      <c r="AF276" s="393">
        <f>0+AF188</f>
        <v>2</v>
      </c>
      <c r="AG276" s="394"/>
      <c r="AH276" s="394"/>
      <c r="AI276" s="395"/>
      <c r="AJ276" s="320"/>
      <c r="AK276" s="321"/>
      <c r="AL276" s="321"/>
      <c r="AM276" s="322"/>
      <c r="AN276" s="286">
        <f>SUM(L276:AI276)</f>
        <v>72</v>
      </c>
      <c r="AO276" s="210" t="b">
        <f>AN276=E273</f>
        <v>1</v>
      </c>
      <c r="AP276" s="54"/>
      <c r="AQ276" s="54"/>
    </row>
    <row r="277" spans="1:43" s="51" customFormat="1" ht="15.6" thickBot="1" x14ac:dyDescent="0.3">
      <c r="A277" s="345"/>
      <c r="B277" s="346"/>
      <c r="C277" s="347"/>
      <c r="D277" s="339"/>
      <c r="E277" s="340"/>
      <c r="F277" s="341"/>
      <c r="G277" s="323" t="s">
        <v>38</v>
      </c>
      <c r="H277" s="324"/>
      <c r="I277" s="324"/>
      <c r="J277" s="324"/>
      <c r="K277" s="325"/>
      <c r="L277" s="455">
        <f>0+L189</f>
        <v>30</v>
      </c>
      <c r="M277" s="455"/>
      <c r="N277" s="455"/>
      <c r="O277" s="455"/>
      <c r="P277" s="455">
        <f>0+P189</f>
        <v>30</v>
      </c>
      <c r="Q277" s="455"/>
      <c r="R277" s="455"/>
      <c r="S277" s="455"/>
      <c r="T277" s="455">
        <f>0+T189</f>
        <v>30</v>
      </c>
      <c r="U277" s="455"/>
      <c r="V277" s="455"/>
      <c r="W277" s="455"/>
      <c r="X277" s="455">
        <f>0+X189</f>
        <v>30</v>
      </c>
      <c r="Y277" s="455"/>
      <c r="Z277" s="455"/>
      <c r="AA277" s="455"/>
      <c r="AB277" s="455">
        <f>F261+F262+F263+F264+F265+F266+F267+AB189</f>
        <v>30</v>
      </c>
      <c r="AC277" s="455"/>
      <c r="AD277" s="455"/>
      <c r="AE277" s="455"/>
      <c r="AF277" s="455">
        <f>0+AF189</f>
        <v>30</v>
      </c>
      <c r="AG277" s="455"/>
      <c r="AH277" s="455"/>
      <c r="AI277" s="455"/>
      <c r="AJ277" s="329"/>
      <c r="AK277" s="329"/>
      <c r="AL277" s="329"/>
      <c r="AM277" s="329"/>
      <c r="AN277" s="286">
        <f>SUM(L277:AI277)</f>
        <v>180</v>
      </c>
      <c r="AO277" s="210" t="b">
        <f>AN277=F273</f>
        <v>1</v>
      </c>
      <c r="AP277" s="54"/>
      <c r="AQ277" s="54"/>
    </row>
    <row r="278" spans="1:43" s="51" customFormat="1" ht="13.8" x14ac:dyDescent="0.25">
      <c r="A278" s="76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52"/>
      <c r="V278" s="77"/>
      <c r="W278" s="77"/>
      <c r="X278" s="77"/>
      <c r="Y278" s="77"/>
      <c r="Z278" s="52"/>
      <c r="AA278" s="53"/>
      <c r="AB278" s="213" t="s">
        <v>233</v>
      </c>
      <c r="AC278" s="214"/>
      <c r="AD278" s="215"/>
      <c r="AE278" s="215"/>
      <c r="AF278" s="215"/>
      <c r="AG278" s="215"/>
      <c r="AH278" s="215"/>
      <c r="AI278" s="216"/>
      <c r="AJ278" s="217"/>
      <c r="AK278" s="215"/>
      <c r="AL278" s="215"/>
      <c r="AM278" s="218"/>
      <c r="AN278" s="283"/>
      <c r="AO278"/>
      <c r="AP278" s="54"/>
      <c r="AQ278" s="54"/>
    </row>
    <row r="279" spans="1:43" s="51" customFormat="1" ht="13.8" x14ac:dyDescent="0.25">
      <c r="A279" s="80" t="s">
        <v>66</v>
      </c>
      <c r="B279" s="81"/>
      <c r="C279" s="81"/>
      <c r="D279" s="81"/>
      <c r="E279" s="81"/>
      <c r="F279" s="81"/>
      <c r="G279" s="81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  <c r="AA279" s="55"/>
      <c r="AB279" s="219" t="s">
        <v>21</v>
      </c>
      <c r="AC279" s="220"/>
      <c r="AD279" s="221"/>
      <c r="AE279" s="221"/>
      <c r="AF279" s="221"/>
      <c r="AG279" s="221"/>
      <c r="AH279" s="221"/>
      <c r="AI279" s="221"/>
      <c r="AJ279" s="221"/>
      <c r="AK279" s="221"/>
      <c r="AL279" s="221"/>
      <c r="AM279" s="222"/>
      <c r="AN279" s="283"/>
      <c r="AO279"/>
      <c r="AP279" s="54"/>
      <c r="AQ279" s="54"/>
    </row>
    <row r="280" spans="1:43" s="51" customFormat="1" ht="15" customHeight="1" x14ac:dyDescent="0.25">
      <c r="A280" s="514" t="s">
        <v>12</v>
      </c>
      <c r="B280" s="315" t="s">
        <v>280</v>
      </c>
      <c r="C280" s="315"/>
      <c r="D280" s="315"/>
      <c r="E280" s="315"/>
      <c r="F280" s="315"/>
      <c r="G280" s="315"/>
      <c r="H280" s="315"/>
      <c r="I280" s="315"/>
      <c r="J280" s="315"/>
      <c r="K280" s="315"/>
      <c r="L280" s="315"/>
      <c r="M280" s="315"/>
      <c r="N280" s="315"/>
      <c r="O280" s="315"/>
      <c r="P280" s="315"/>
      <c r="Q280" s="315"/>
      <c r="R280" s="315"/>
      <c r="S280" s="315"/>
      <c r="T280" s="315"/>
      <c r="U280" s="315"/>
      <c r="V280" s="315"/>
      <c r="W280" s="315"/>
      <c r="X280" s="315"/>
      <c r="Y280" s="315"/>
      <c r="Z280" s="315"/>
      <c r="AA280" s="316"/>
      <c r="AB280" s="223" t="s">
        <v>8</v>
      </c>
      <c r="AC280" s="224" t="s">
        <v>227</v>
      </c>
      <c r="AD280" s="221"/>
      <c r="AE280" s="221"/>
      <c r="AF280" s="221"/>
      <c r="AG280" s="221"/>
      <c r="AH280" s="221"/>
      <c r="AI280" s="221"/>
      <c r="AJ280" s="221"/>
      <c r="AK280" s="221"/>
      <c r="AL280" s="221"/>
      <c r="AM280" s="222"/>
      <c r="AN280" s="283"/>
      <c r="AO280"/>
      <c r="AP280" s="54"/>
      <c r="AQ280" s="54"/>
    </row>
    <row r="281" spans="1:43" s="51" customFormat="1" ht="13.95" customHeight="1" x14ac:dyDescent="0.25">
      <c r="A281" s="514"/>
      <c r="B281" s="315"/>
      <c r="C281" s="315"/>
      <c r="D281" s="315"/>
      <c r="E281" s="315"/>
      <c r="F281" s="315"/>
      <c r="G281" s="315"/>
      <c r="H281" s="315"/>
      <c r="I281" s="315"/>
      <c r="J281" s="315"/>
      <c r="K281" s="315"/>
      <c r="L281" s="315"/>
      <c r="M281" s="315"/>
      <c r="N281" s="315"/>
      <c r="O281" s="315"/>
      <c r="P281" s="315"/>
      <c r="Q281" s="315"/>
      <c r="R281" s="315"/>
      <c r="S281" s="315"/>
      <c r="T281" s="315"/>
      <c r="U281" s="315"/>
      <c r="V281" s="315"/>
      <c r="W281" s="315"/>
      <c r="X281" s="315"/>
      <c r="Y281" s="315"/>
      <c r="Z281" s="315"/>
      <c r="AA281" s="316"/>
      <c r="AB281" s="223" t="s">
        <v>9</v>
      </c>
      <c r="AC281" s="224" t="s">
        <v>228</v>
      </c>
      <c r="AD281" s="221"/>
      <c r="AE281" s="221"/>
      <c r="AF281" s="225"/>
      <c r="AG281" s="221"/>
      <c r="AH281" s="221"/>
      <c r="AI281" s="221"/>
      <c r="AJ281" s="221"/>
      <c r="AK281" s="221"/>
      <c r="AL281" s="221"/>
      <c r="AM281" s="222"/>
      <c r="AN281" s="283"/>
      <c r="AO281"/>
      <c r="AP281" s="54"/>
      <c r="AQ281" s="54"/>
    </row>
    <row r="282" spans="1:43" s="51" customFormat="1" ht="15" x14ac:dyDescent="0.25">
      <c r="A282" s="140" t="s">
        <v>13</v>
      </c>
      <c r="B282" s="2" t="s">
        <v>283</v>
      </c>
      <c r="C282" s="4"/>
      <c r="D282" s="54"/>
      <c r="E282" s="54"/>
      <c r="F282" s="5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81"/>
      <c r="R282" s="81"/>
      <c r="S282" s="81"/>
      <c r="T282" s="81"/>
      <c r="U282" s="81"/>
      <c r="V282" s="81"/>
      <c r="W282" s="81"/>
      <c r="X282" s="54"/>
      <c r="Y282" s="54"/>
      <c r="Z282" s="54"/>
      <c r="AA282" s="55"/>
      <c r="AB282" s="223" t="s">
        <v>10</v>
      </c>
      <c r="AC282" s="224" t="s">
        <v>229</v>
      </c>
      <c r="AD282" s="221"/>
      <c r="AE282" s="221"/>
      <c r="AF282" s="221"/>
      <c r="AG282" s="221"/>
      <c r="AH282" s="221"/>
      <c r="AI282" s="221"/>
      <c r="AJ282" s="221"/>
      <c r="AK282" s="221"/>
      <c r="AL282" s="221"/>
      <c r="AM282" s="222"/>
      <c r="AN282" s="283"/>
      <c r="AO282"/>
      <c r="AP282" s="54"/>
      <c r="AQ282" s="54"/>
    </row>
    <row r="283" spans="1:43" s="51" customFormat="1" ht="15" x14ac:dyDescent="0.25">
      <c r="A283" s="140" t="s">
        <v>14</v>
      </c>
      <c r="B283" s="4" t="s">
        <v>281</v>
      </c>
      <c r="C283" s="4"/>
      <c r="D283" s="4"/>
      <c r="E283" s="4"/>
      <c r="F283" s="4"/>
      <c r="G283" s="4"/>
      <c r="H283" s="27"/>
      <c r="I283" s="27"/>
      <c r="J283" s="27"/>
      <c r="K283" s="27"/>
      <c r="L283" s="27"/>
      <c r="M283" s="27"/>
      <c r="N283" s="27"/>
      <c r="O283" s="27"/>
      <c r="P283" s="27"/>
      <c r="Q283" s="88"/>
      <c r="R283" s="88"/>
      <c r="S283" s="88"/>
      <c r="T283" s="88"/>
      <c r="U283" s="88"/>
      <c r="V283" s="88"/>
      <c r="W283" s="88"/>
      <c r="X283" s="54"/>
      <c r="Y283" s="54"/>
      <c r="Z283" s="54"/>
      <c r="AA283" s="55"/>
      <c r="AB283" s="223" t="s">
        <v>230</v>
      </c>
      <c r="AC283" s="224" t="s">
        <v>231</v>
      </c>
      <c r="AD283" s="221"/>
      <c r="AE283" s="221"/>
      <c r="AF283" s="221"/>
      <c r="AG283" s="221"/>
      <c r="AH283" s="221"/>
      <c r="AI283" s="221"/>
      <c r="AJ283" s="221"/>
      <c r="AK283" s="221"/>
      <c r="AL283" s="221"/>
      <c r="AM283" s="222"/>
      <c r="AN283" s="283"/>
      <c r="AO283"/>
      <c r="AP283" s="54"/>
      <c r="AQ283" s="54"/>
    </row>
    <row r="284" spans="1:43" s="51" customFormat="1" ht="13.95" customHeight="1" x14ac:dyDescent="0.25">
      <c r="A284" s="515" t="s">
        <v>15</v>
      </c>
      <c r="B284" s="516" t="s">
        <v>213</v>
      </c>
      <c r="C284" s="516"/>
      <c r="D284" s="516"/>
      <c r="E284" s="516"/>
      <c r="F284" s="516"/>
      <c r="G284" s="516"/>
      <c r="H284" s="516"/>
      <c r="I284" s="516"/>
      <c r="J284" s="516"/>
      <c r="K284" s="516"/>
      <c r="L284" s="516"/>
      <c r="M284" s="516"/>
      <c r="N284" s="516"/>
      <c r="O284" s="516"/>
      <c r="P284" s="516"/>
      <c r="Q284" s="516"/>
      <c r="R284" s="516"/>
      <c r="S284" s="516"/>
      <c r="T284" s="516"/>
      <c r="U284" s="516"/>
      <c r="V284" s="516"/>
      <c r="W284" s="516"/>
      <c r="X284" s="516"/>
      <c r="Y284" s="516"/>
      <c r="Z284" s="516"/>
      <c r="AA284" s="517"/>
      <c r="AB284" s="223" t="s">
        <v>22</v>
      </c>
      <c r="AC284" s="224" t="s">
        <v>232</v>
      </c>
      <c r="AD284" s="221"/>
      <c r="AE284" s="221"/>
      <c r="AF284" s="221"/>
      <c r="AG284" s="225"/>
      <c r="AH284" s="225"/>
      <c r="AI284" s="225"/>
      <c r="AJ284" s="225"/>
      <c r="AK284" s="221"/>
      <c r="AL284" s="221"/>
      <c r="AM284" s="222"/>
      <c r="AN284" s="283"/>
      <c r="AO284"/>
      <c r="AP284" s="54"/>
      <c r="AQ284" s="54"/>
    </row>
    <row r="285" spans="1:43" s="51" customFormat="1" ht="15.75" customHeight="1" thickBot="1" x14ac:dyDescent="0.3">
      <c r="A285" s="515"/>
      <c r="B285" s="516"/>
      <c r="C285" s="516"/>
      <c r="D285" s="516"/>
      <c r="E285" s="516"/>
      <c r="F285" s="516"/>
      <c r="G285" s="516"/>
      <c r="H285" s="516"/>
      <c r="I285" s="516"/>
      <c r="J285" s="516"/>
      <c r="K285" s="516"/>
      <c r="L285" s="516"/>
      <c r="M285" s="516"/>
      <c r="N285" s="516"/>
      <c r="O285" s="516"/>
      <c r="P285" s="516"/>
      <c r="Q285" s="516"/>
      <c r="R285" s="516"/>
      <c r="S285" s="516"/>
      <c r="T285" s="516"/>
      <c r="U285" s="516"/>
      <c r="V285" s="516"/>
      <c r="W285" s="516"/>
      <c r="X285" s="516"/>
      <c r="Y285" s="516"/>
      <c r="Z285" s="516"/>
      <c r="AA285" s="517"/>
      <c r="AB285" s="223" t="s">
        <v>234</v>
      </c>
      <c r="AC285" s="224" t="s">
        <v>235</v>
      </c>
      <c r="AD285" s="221"/>
      <c r="AE285" s="221"/>
      <c r="AF285" s="221"/>
      <c r="AG285" s="221"/>
      <c r="AH285" s="221"/>
      <c r="AI285" s="221"/>
      <c r="AJ285" s="221"/>
      <c r="AK285" s="221"/>
      <c r="AL285" s="221"/>
      <c r="AM285" s="222"/>
      <c r="AN285" s="283"/>
      <c r="AO285"/>
      <c r="AP285" s="54"/>
      <c r="AQ285" s="54"/>
    </row>
    <row r="286" spans="1:43" s="51" customFormat="1" ht="15.6" thickBot="1" x14ac:dyDescent="0.3">
      <c r="A286" s="140" t="s">
        <v>16</v>
      </c>
      <c r="B286" s="276" t="s">
        <v>282</v>
      </c>
      <c r="C286" s="278"/>
      <c r="D286" s="278"/>
      <c r="E286" s="278"/>
      <c r="F286" s="278"/>
      <c r="G286" s="278"/>
      <c r="H286" s="278"/>
      <c r="I286" s="278"/>
      <c r="J286" s="278"/>
      <c r="K286" s="278"/>
      <c r="L286" s="278"/>
      <c r="M286" s="278"/>
      <c r="N286" s="278"/>
      <c r="O286" s="278"/>
      <c r="P286" s="278"/>
      <c r="Q286" s="278"/>
      <c r="R286" s="278"/>
      <c r="S286" s="278"/>
      <c r="T286" s="278"/>
      <c r="U286" s="278"/>
      <c r="V286" s="278"/>
      <c r="W286" s="278"/>
      <c r="X286" s="278"/>
      <c r="Y286" s="278"/>
      <c r="Z286" s="278"/>
      <c r="AA286" s="279"/>
      <c r="AB286" s="226"/>
      <c r="AC286" s="207" t="s">
        <v>236</v>
      </c>
      <c r="AD286" s="207"/>
      <c r="AE286" s="221"/>
      <c r="AF286" s="221"/>
      <c r="AG286" s="221"/>
      <c r="AH286" s="221"/>
      <c r="AI286" s="221"/>
      <c r="AJ286" s="221"/>
      <c r="AK286" s="221"/>
      <c r="AL286" s="221"/>
      <c r="AM286" s="222"/>
      <c r="AN286" s="283"/>
      <c r="AO286"/>
      <c r="AP286" s="54"/>
      <c r="AQ286" s="54"/>
    </row>
    <row r="287" spans="1:43" s="51" customFormat="1" ht="15.6" thickBot="1" x14ac:dyDescent="0.3">
      <c r="A287" s="140" t="s">
        <v>26</v>
      </c>
      <c r="B287" s="276" t="s">
        <v>285</v>
      </c>
      <c r="C287" s="276"/>
      <c r="D287" s="276"/>
      <c r="E287" s="276"/>
      <c r="F287" s="276"/>
      <c r="G287" s="276"/>
      <c r="H287" s="276"/>
      <c r="I287" s="276"/>
      <c r="J287" s="276"/>
      <c r="K287" s="276"/>
      <c r="L287" s="276"/>
      <c r="M287" s="276"/>
      <c r="N287" s="276"/>
      <c r="O287" s="276"/>
      <c r="P287" s="276"/>
      <c r="Q287" s="276"/>
      <c r="R287" s="276"/>
      <c r="S287" s="276"/>
      <c r="T287" s="276"/>
      <c r="U287" s="276"/>
      <c r="V287" s="276"/>
      <c r="W287" s="276"/>
      <c r="X287" s="276"/>
      <c r="Y287" s="276"/>
      <c r="Z287" s="276"/>
      <c r="AA287" s="277"/>
      <c r="AB287" s="227"/>
      <c r="AC287" s="207" t="s">
        <v>237</v>
      </c>
      <c r="AD287" s="207"/>
      <c r="AE287" s="225"/>
      <c r="AF287" s="225"/>
      <c r="AG287" s="225"/>
      <c r="AH287" s="225"/>
      <c r="AI287" s="225"/>
      <c r="AJ287" s="225"/>
      <c r="AK287" s="225"/>
      <c r="AL287" s="225"/>
      <c r="AM287" s="222"/>
      <c r="AN287" s="283"/>
      <c r="AO287"/>
      <c r="AP287" s="54"/>
      <c r="AQ287" s="54"/>
    </row>
    <row r="288" spans="1:43" s="51" customFormat="1" ht="15" x14ac:dyDescent="0.25">
      <c r="A288" s="140" t="s">
        <v>27</v>
      </c>
      <c r="B288" s="276" t="s">
        <v>284</v>
      </c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81"/>
      <c r="R288" s="81"/>
      <c r="S288" s="81"/>
      <c r="T288" s="81"/>
      <c r="U288" s="81"/>
      <c r="V288" s="81"/>
      <c r="W288" s="81"/>
      <c r="X288" s="54"/>
      <c r="Y288" s="54"/>
      <c r="Z288" s="54"/>
      <c r="AA288" s="55"/>
      <c r="AB288"/>
      <c r="AC288" s="228"/>
      <c r="AD288"/>
      <c r="AE288"/>
      <c r="AF288" s="81"/>
      <c r="AG288"/>
      <c r="AH288"/>
      <c r="AI288"/>
      <c r="AJ288"/>
      <c r="AK288" s="54"/>
      <c r="AL288" s="54"/>
      <c r="AM288" s="55"/>
      <c r="AN288" s="283"/>
      <c r="AO288"/>
      <c r="AP288" s="54"/>
      <c r="AQ288" s="54"/>
    </row>
    <row r="289" spans="1:43" s="51" customFormat="1" ht="14.4" thickBot="1" x14ac:dyDescent="0.3">
      <c r="A289" s="90"/>
      <c r="B289" s="91"/>
      <c r="C289" s="91"/>
      <c r="D289" s="91"/>
      <c r="E289" s="92"/>
      <c r="F289" s="92"/>
      <c r="G289" s="92"/>
      <c r="H289" s="92"/>
      <c r="I289" s="92"/>
      <c r="J289" s="92"/>
      <c r="K289" s="91"/>
      <c r="L289" s="91"/>
      <c r="M289" s="91"/>
      <c r="N289" s="91"/>
      <c r="O289" s="91"/>
      <c r="P289" s="91"/>
      <c r="Q289" s="91"/>
      <c r="R289" s="91"/>
      <c r="S289" s="91"/>
      <c r="T289" s="91"/>
      <c r="U289" s="93"/>
      <c r="V289" s="93"/>
      <c r="W289" s="93"/>
      <c r="X289" s="93"/>
      <c r="Y289" s="93"/>
      <c r="Z289" s="93"/>
      <c r="AA289" s="94"/>
      <c r="AB289" s="317" t="s">
        <v>123</v>
      </c>
      <c r="AC289" s="318"/>
      <c r="AD289" s="318"/>
      <c r="AE289" s="318"/>
      <c r="AF289" s="318"/>
      <c r="AG289" s="318"/>
      <c r="AH289" s="318"/>
      <c r="AI289" s="318"/>
      <c r="AJ289" s="318"/>
      <c r="AK289" s="318"/>
      <c r="AL289" s="318"/>
      <c r="AM289" s="319"/>
      <c r="AN289" s="283"/>
      <c r="AO289"/>
      <c r="AP289" s="54"/>
      <c r="AQ289" s="54"/>
    </row>
    <row r="290" spans="1:43" s="51" customFormat="1" ht="24.75" customHeight="1" x14ac:dyDescent="0.25">
      <c r="A290" s="437"/>
      <c r="B290" s="438"/>
      <c r="C290" s="439"/>
      <c r="D290" s="440" t="s">
        <v>217</v>
      </c>
      <c r="E290" s="441"/>
      <c r="F290" s="441"/>
      <c r="G290" s="441"/>
      <c r="H290" s="441"/>
      <c r="I290" s="441"/>
      <c r="J290" s="441"/>
      <c r="K290" s="441"/>
      <c r="L290" s="441"/>
      <c r="M290" s="441"/>
      <c r="N290" s="441"/>
      <c r="O290" s="441"/>
      <c r="P290" s="441"/>
      <c r="Q290" s="441"/>
      <c r="R290" s="441"/>
      <c r="S290" s="441"/>
      <c r="T290" s="441"/>
      <c r="U290" s="441"/>
      <c r="V290" s="441"/>
      <c r="W290" s="441"/>
      <c r="X290" s="442"/>
      <c r="Y290" s="442"/>
      <c r="Z290" s="442"/>
      <c r="AA290" s="443"/>
      <c r="AB290" s="448"/>
      <c r="AC290" s="334"/>
      <c r="AD290" s="334"/>
      <c r="AE290" s="334"/>
      <c r="AF290" s="334"/>
      <c r="AG290" s="334"/>
      <c r="AH290" s="334"/>
      <c r="AI290" s="334"/>
      <c r="AJ290" s="334"/>
      <c r="AK290" s="334"/>
      <c r="AL290" s="334"/>
      <c r="AM290" s="449"/>
      <c r="AN290" s="283"/>
      <c r="AO290"/>
      <c r="AP290" s="54"/>
      <c r="AQ290" s="54"/>
    </row>
    <row r="291" spans="1:43" s="51" customFormat="1" ht="24.75" customHeight="1" x14ac:dyDescent="0.25">
      <c r="A291" s="434" t="s">
        <v>91</v>
      </c>
      <c r="B291" s="337"/>
      <c r="C291" s="435"/>
      <c r="D291" s="444"/>
      <c r="E291" s="445"/>
      <c r="F291" s="445"/>
      <c r="G291" s="445"/>
      <c r="H291" s="445"/>
      <c r="I291" s="445"/>
      <c r="J291" s="445"/>
      <c r="K291" s="445"/>
      <c r="L291" s="445"/>
      <c r="M291" s="445"/>
      <c r="N291" s="445"/>
      <c r="O291" s="445"/>
      <c r="P291" s="445"/>
      <c r="Q291" s="445"/>
      <c r="R291" s="445"/>
      <c r="S291" s="445"/>
      <c r="T291" s="445"/>
      <c r="U291" s="445"/>
      <c r="V291" s="445"/>
      <c r="W291" s="445"/>
      <c r="X291" s="446"/>
      <c r="Y291" s="446"/>
      <c r="Z291" s="446"/>
      <c r="AA291" s="447"/>
      <c r="AB291" s="434"/>
      <c r="AC291" s="337"/>
      <c r="AD291" s="337"/>
      <c r="AE291" s="337"/>
      <c r="AF291" s="337"/>
      <c r="AG291" s="337"/>
      <c r="AH291" s="337"/>
      <c r="AI291" s="337"/>
      <c r="AJ291" s="337"/>
      <c r="AK291" s="337"/>
      <c r="AL291" s="337"/>
      <c r="AM291" s="436"/>
      <c r="AN291" s="283"/>
      <c r="AO291"/>
      <c r="AP291" s="54"/>
      <c r="AQ291" s="54"/>
    </row>
    <row r="292" spans="1:43" s="51" customFormat="1" ht="15.75" customHeight="1" x14ac:dyDescent="0.25">
      <c r="A292" s="434"/>
      <c r="B292" s="337"/>
      <c r="C292" s="435"/>
      <c r="D292" s="2" t="s">
        <v>53</v>
      </c>
      <c r="E292" s="50"/>
      <c r="F292" s="50"/>
      <c r="G292" s="50"/>
      <c r="H292" s="50"/>
      <c r="I292" s="57" t="str">
        <f>(D9)</f>
        <v>PROFIL PRAKTYCZNY</v>
      </c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4"/>
      <c r="Y292" s="54"/>
      <c r="Z292" s="54"/>
      <c r="AA292" s="54"/>
      <c r="AB292" s="434"/>
      <c r="AC292" s="337"/>
      <c r="AD292" s="337"/>
      <c r="AE292" s="337"/>
      <c r="AF292" s="337"/>
      <c r="AG292" s="337"/>
      <c r="AH292" s="337"/>
      <c r="AI292" s="337"/>
      <c r="AJ292" s="337"/>
      <c r="AK292" s="337"/>
      <c r="AL292" s="337"/>
      <c r="AM292" s="436"/>
      <c r="AN292" s="283"/>
      <c r="AO292"/>
      <c r="AP292" s="54"/>
      <c r="AQ292" s="54"/>
    </row>
    <row r="293" spans="1:43" s="51" customFormat="1" ht="15.75" customHeight="1" x14ac:dyDescent="0.25">
      <c r="A293" s="434"/>
      <c r="B293" s="418"/>
      <c r="C293" s="419"/>
      <c r="D293" s="2" t="s">
        <v>41</v>
      </c>
      <c r="E293" s="56"/>
      <c r="F293" s="56"/>
      <c r="G293" s="56"/>
      <c r="H293" s="56"/>
      <c r="I293" s="57" t="str">
        <f>(D10)</f>
        <v>STUDIA PIERWSZEGO STOPNIA (3-letnie, licencjackie)</v>
      </c>
      <c r="J293" s="4"/>
      <c r="K293" s="56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2"/>
      <c r="W293" s="2"/>
      <c r="X293" s="4"/>
      <c r="Y293" s="2"/>
      <c r="Z293" s="2"/>
      <c r="AA293" s="2"/>
      <c r="AB293" s="413"/>
      <c r="AC293" s="414"/>
      <c r="AD293" s="414"/>
      <c r="AE293" s="414"/>
      <c r="AF293" s="414"/>
      <c r="AG293" s="414"/>
      <c r="AH293" s="414"/>
      <c r="AI293" s="414"/>
      <c r="AJ293" s="414"/>
      <c r="AK293" s="414"/>
      <c r="AL293" s="414"/>
      <c r="AM293" s="416"/>
      <c r="AN293" s="283"/>
      <c r="AO293"/>
      <c r="AP293" s="54"/>
      <c r="AQ293" s="54"/>
    </row>
    <row r="294" spans="1:43" s="51" customFormat="1" ht="15.75" customHeight="1" x14ac:dyDescent="0.25">
      <c r="A294" s="417"/>
      <c r="B294" s="418"/>
      <c r="C294" s="419"/>
      <c r="D294" s="2" t="s">
        <v>40</v>
      </c>
      <c r="E294" s="56"/>
      <c r="F294" s="56"/>
      <c r="G294" s="2"/>
      <c r="H294" s="2"/>
      <c r="I294" s="57" t="str">
        <f>(D11)</f>
        <v>STUDIA NIESTACJONARNE</v>
      </c>
      <c r="J294" s="4"/>
      <c r="K294" s="57"/>
      <c r="L294" s="57"/>
      <c r="M294" s="58"/>
      <c r="N294" s="56"/>
      <c r="O294" s="57"/>
      <c r="P294" s="57"/>
      <c r="Q294" s="57"/>
      <c r="R294" s="57"/>
      <c r="S294" s="57"/>
      <c r="T294" s="57"/>
      <c r="U294" s="57"/>
      <c r="V294" s="2"/>
      <c r="W294" s="2"/>
      <c r="X294" s="4"/>
      <c r="Y294" s="49"/>
      <c r="Z294" s="49"/>
      <c r="AA294" s="49"/>
      <c r="AB294" s="413" t="s">
        <v>86</v>
      </c>
      <c r="AC294" s="414"/>
      <c r="AD294" s="414"/>
      <c r="AE294" s="414"/>
      <c r="AF294" s="414"/>
      <c r="AG294" s="414"/>
      <c r="AH294" s="414"/>
      <c r="AI294" s="414"/>
      <c r="AJ294" s="414"/>
      <c r="AK294" s="414"/>
      <c r="AL294" s="414"/>
      <c r="AM294" s="416"/>
      <c r="AN294" s="283"/>
      <c r="AO294"/>
      <c r="AP294" s="54"/>
      <c r="AQ294" s="54"/>
    </row>
    <row r="295" spans="1:43" s="51" customFormat="1" ht="15.75" customHeight="1" x14ac:dyDescent="0.25">
      <c r="A295" s="413"/>
      <c r="B295" s="414"/>
      <c r="C295" s="415"/>
      <c r="D295" s="2" t="s">
        <v>0</v>
      </c>
      <c r="E295" s="2"/>
      <c r="F295" s="2"/>
      <c r="G295" s="2"/>
      <c r="H295" s="2"/>
      <c r="I295" s="57" t="str">
        <f>(D8)</f>
        <v>FINANSE I RACHUNKOWOŚĆ</v>
      </c>
      <c r="J295" s="4"/>
      <c r="K295" s="57"/>
      <c r="L295" s="57"/>
      <c r="M295" s="57"/>
      <c r="N295" s="56"/>
      <c r="O295" s="57"/>
      <c r="P295" s="57"/>
      <c r="Q295" s="57"/>
      <c r="R295" s="57"/>
      <c r="S295" s="57"/>
      <c r="T295" s="57"/>
      <c r="U295" s="57"/>
      <c r="V295" s="2"/>
      <c r="W295" s="2"/>
      <c r="X295" s="4"/>
      <c r="Y295" s="49"/>
      <c r="Z295" s="49"/>
      <c r="AA295" s="49"/>
      <c r="AB295" s="413" t="s">
        <v>52</v>
      </c>
      <c r="AC295" s="414"/>
      <c r="AD295" s="414"/>
      <c r="AE295" s="414"/>
      <c r="AF295" s="414"/>
      <c r="AG295" s="414"/>
      <c r="AH295" s="414"/>
      <c r="AI295" s="414"/>
      <c r="AJ295" s="414"/>
      <c r="AK295" s="414"/>
      <c r="AL295" s="414"/>
      <c r="AM295" s="416"/>
      <c r="AN295" s="283"/>
      <c r="AO295"/>
      <c r="AP295" s="54"/>
      <c r="AQ295" s="54"/>
    </row>
    <row r="296" spans="1:43" s="51" customFormat="1" ht="15.75" customHeight="1" x14ac:dyDescent="0.25">
      <c r="A296" s="417"/>
      <c r="B296" s="418"/>
      <c r="C296" s="419"/>
      <c r="D296" s="5" t="s">
        <v>1</v>
      </c>
      <c r="E296" s="2"/>
      <c r="F296" s="2"/>
      <c r="G296" s="2"/>
      <c r="H296" s="2"/>
      <c r="I296" s="57" t="s">
        <v>138</v>
      </c>
      <c r="J296" s="4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2"/>
      <c r="W296" s="2"/>
      <c r="X296" s="4"/>
      <c r="Y296" s="2"/>
      <c r="Z296" s="2"/>
      <c r="AA296" s="2"/>
      <c r="AB296" s="417"/>
      <c r="AC296" s="418"/>
      <c r="AD296" s="418"/>
      <c r="AE296" s="418"/>
      <c r="AF296" s="418"/>
      <c r="AG296" s="418"/>
      <c r="AH296" s="418"/>
      <c r="AI296" s="418"/>
      <c r="AJ296" s="418"/>
      <c r="AK296" s="418"/>
      <c r="AL296" s="418"/>
      <c r="AM296" s="420"/>
      <c r="AN296" s="283"/>
      <c r="AO296"/>
      <c r="AP296" s="54"/>
      <c r="AQ296" s="54"/>
    </row>
    <row r="297" spans="1:43" s="51" customFormat="1" ht="15.75" customHeight="1" thickBot="1" x14ac:dyDescent="0.3">
      <c r="A297" s="421"/>
      <c r="B297" s="422"/>
      <c r="C297" s="423"/>
      <c r="D297" s="424"/>
      <c r="E297" s="422"/>
      <c r="F297" s="422"/>
      <c r="G297" s="422"/>
      <c r="H297" s="422"/>
      <c r="I297" s="422"/>
      <c r="J297" s="422"/>
      <c r="K297" s="422"/>
      <c r="L297" s="422"/>
      <c r="M297" s="422"/>
      <c r="N297" s="422"/>
      <c r="O297" s="422"/>
      <c r="P297" s="422"/>
      <c r="Q297" s="422"/>
      <c r="R297" s="422"/>
      <c r="S297" s="422"/>
      <c r="T297" s="422"/>
      <c r="U297" s="422"/>
      <c r="V297" s="422"/>
      <c r="W297" s="422"/>
      <c r="X297" s="422"/>
      <c r="Y297" s="422"/>
      <c r="Z297" s="422"/>
      <c r="AA297" s="425"/>
      <c r="AB297" s="426"/>
      <c r="AC297" s="427"/>
      <c r="AD297" s="427"/>
      <c r="AE297" s="427"/>
      <c r="AF297" s="427"/>
      <c r="AG297" s="427"/>
      <c r="AH297" s="427"/>
      <c r="AI297" s="427"/>
      <c r="AJ297" s="427"/>
      <c r="AK297" s="427"/>
      <c r="AL297" s="427"/>
      <c r="AM297" s="428"/>
      <c r="AN297" s="283"/>
      <c r="AO297"/>
      <c r="AP297" s="54"/>
      <c r="AQ297" s="54"/>
    </row>
    <row r="298" spans="1:43" s="51" customFormat="1" ht="6" customHeight="1" thickBot="1" x14ac:dyDescent="0.3">
      <c r="A298" s="107"/>
      <c r="B298" s="62"/>
      <c r="C298" s="62"/>
      <c r="D298" s="60"/>
      <c r="E298" s="54"/>
      <c r="F298" s="54"/>
      <c r="G298" s="54"/>
      <c r="H298" s="54"/>
      <c r="I298" s="54"/>
      <c r="J298" s="54"/>
      <c r="K298" s="108"/>
      <c r="L298" s="108"/>
      <c r="M298" s="108"/>
      <c r="N298" s="108"/>
      <c r="O298" s="108"/>
      <c r="P298" s="108"/>
      <c r="Q298" s="108"/>
      <c r="R298" s="108"/>
      <c r="S298" s="108"/>
      <c r="T298" s="108"/>
      <c r="U298" s="108"/>
      <c r="V298" s="86"/>
      <c r="W298" s="86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54"/>
      <c r="AM298" s="55"/>
      <c r="AN298" s="283"/>
      <c r="AO298"/>
      <c r="AP298" s="54"/>
      <c r="AQ298" s="54"/>
    </row>
    <row r="299" spans="1:43" s="51" customFormat="1" x14ac:dyDescent="0.25">
      <c r="A299" s="396" t="s">
        <v>76</v>
      </c>
      <c r="B299" s="399" t="s">
        <v>47</v>
      </c>
      <c r="C299" s="400"/>
      <c r="D299" s="405" t="s">
        <v>2</v>
      </c>
      <c r="E299" s="406"/>
      <c r="F299" s="407"/>
      <c r="G299" s="411" t="s">
        <v>3</v>
      </c>
      <c r="H299" s="343"/>
      <c r="I299" s="343"/>
      <c r="J299" s="343"/>
      <c r="K299" s="343"/>
      <c r="L299" s="353" t="s">
        <v>127</v>
      </c>
      <c r="M299" s="343"/>
      <c r="N299" s="343"/>
      <c r="O299" s="343"/>
      <c r="P299" s="343"/>
      <c r="Q299" s="343"/>
      <c r="R299" s="343"/>
      <c r="S299" s="343"/>
      <c r="T299" s="343"/>
      <c r="U299" s="343"/>
      <c r="V299" s="343"/>
      <c r="W299" s="343"/>
      <c r="X299" s="343"/>
      <c r="Y299" s="343"/>
      <c r="Z299" s="343"/>
      <c r="AA299" s="343"/>
      <c r="AB299" s="343"/>
      <c r="AC299" s="343"/>
      <c r="AD299" s="343"/>
      <c r="AE299" s="343"/>
      <c r="AF299" s="343"/>
      <c r="AG299" s="343"/>
      <c r="AH299" s="343"/>
      <c r="AI299" s="343"/>
      <c r="AJ299" s="343"/>
      <c r="AK299" s="343"/>
      <c r="AL299" s="343"/>
      <c r="AM299" s="344"/>
      <c r="AN299" s="283"/>
      <c r="AO299"/>
      <c r="AP299" s="54"/>
      <c r="AQ299" s="54"/>
    </row>
    <row r="300" spans="1:43" s="51" customFormat="1" x14ac:dyDescent="0.25">
      <c r="A300" s="397"/>
      <c r="B300" s="401"/>
      <c r="C300" s="402"/>
      <c r="D300" s="408"/>
      <c r="E300" s="409"/>
      <c r="F300" s="410"/>
      <c r="G300" s="307" t="s">
        <v>4</v>
      </c>
      <c r="H300" s="384" t="s">
        <v>5</v>
      </c>
      <c r="I300" s="384"/>
      <c r="J300" s="384"/>
      <c r="K300" s="386"/>
      <c r="L300" s="312" t="s">
        <v>55</v>
      </c>
      <c r="M300" s="313"/>
      <c r="N300" s="313"/>
      <c r="O300" s="314"/>
      <c r="P300" s="312" t="s">
        <v>56</v>
      </c>
      <c r="Q300" s="313"/>
      <c r="R300" s="313"/>
      <c r="S300" s="314"/>
      <c r="T300" s="312" t="s">
        <v>57</v>
      </c>
      <c r="U300" s="313"/>
      <c r="V300" s="313"/>
      <c r="W300" s="314"/>
      <c r="X300" s="312" t="s">
        <v>58</v>
      </c>
      <c r="Y300" s="313"/>
      <c r="Z300" s="313"/>
      <c r="AA300" s="314"/>
      <c r="AB300" s="312" t="s">
        <v>59</v>
      </c>
      <c r="AC300" s="313"/>
      <c r="AD300" s="313"/>
      <c r="AE300" s="314"/>
      <c r="AF300" s="312" t="s">
        <v>60</v>
      </c>
      <c r="AG300" s="313"/>
      <c r="AH300" s="313"/>
      <c r="AI300" s="314"/>
      <c r="AJ300" s="309" t="s">
        <v>61</v>
      </c>
      <c r="AK300" s="310"/>
      <c r="AL300" s="310"/>
      <c r="AM300" s="311"/>
      <c r="AN300" s="283"/>
      <c r="AO300"/>
      <c r="AP300" s="54"/>
      <c r="AQ300" s="54"/>
    </row>
    <row r="301" spans="1:43" s="51" customFormat="1" x14ac:dyDescent="0.25">
      <c r="A301" s="397"/>
      <c r="B301" s="401"/>
      <c r="C301" s="402"/>
      <c r="D301" s="349" t="s">
        <v>6</v>
      </c>
      <c r="E301" s="305" t="s">
        <v>7</v>
      </c>
      <c r="F301" s="299" t="s">
        <v>38</v>
      </c>
      <c r="G301" s="412"/>
      <c r="H301" s="384" t="s">
        <v>8</v>
      </c>
      <c r="I301" s="384" t="s">
        <v>9</v>
      </c>
      <c r="J301" s="384" t="s">
        <v>62</v>
      </c>
      <c r="K301" s="386" t="s">
        <v>142</v>
      </c>
      <c r="L301" s="429" t="s">
        <v>84</v>
      </c>
      <c r="M301" s="430"/>
      <c r="N301" s="430"/>
      <c r="O301" s="430"/>
      <c r="P301" s="430"/>
      <c r="Q301" s="430"/>
      <c r="R301" s="430"/>
      <c r="S301" s="430"/>
      <c r="T301" s="430"/>
      <c r="U301" s="430"/>
      <c r="V301" s="430"/>
      <c r="W301" s="430"/>
      <c r="X301" s="430"/>
      <c r="Y301" s="430"/>
      <c r="Z301" s="430"/>
      <c r="AA301" s="430"/>
      <c r="AB301" s="430"/>
      <c r="AC301" s="430"/>
      <c r="AD301" s="430"/>
      <c r="AE301" s="430"/>
      <c r="AF301" s="430"/>
      <c r="AG301" s="430"/>
      <c r="AH301" s="430"/>
      <c r="AI301" s="430"/>
      <c r="AJ301" s="430"/>
      <c r="AK301" s="430"/>
      <c r="AL301" s="430"/>
      <c r="AM301" s="431"/>
      <c r="AN301" s="283"/>
      <c r="AO301"/>
      <c r="AP301" s="54"/>
      <c r="AQ301" s="54"/>
    </row>
    <row r="302" spans="1:43" s="51" customFormat="1" x14ac:dyDescent="0.25">
      <c r="A302" s="397"/>
      <c r="B302" s="401"/>
      <c r="C302" s="402"/>
      <c r="D302" s="349"/>
      <c r="E302" s="351"/>
      <c r="F302" s="352"/>
      <c r="G302" s="412"/>
      <c r="H302" s="384"/>
      <c r="I302" s="384"/>
      <c r="J302" s="384"/>
      <c r="K302" s="386"/>
      <c r="L302" s="307" t="s">
        <v>8</v>
      </c>
      <c r="M302" s="303" t="s">
        <v>9</v>
      </c>
      <c r="N302" s="305" t="s">
        <v>10</v>
      </c>
      <c r="O302" s="299" t="s">
        <v>143</v>
      </c>
      <c r="P302" s="307" t="s">
        <v>8</v>
      </c>
      <c r="Q302" s="303" t="s">
        <v>9</v>
      </c>
      <c r="R302" s="305" t="s">
        <v>10</v>
      </c>
      <c r="S302" s="299" t="s">
        <v>143</v>
      </c>
      <c r="T302" s="307" t="s">
        <v>8</v>
      </c>
      <c r="U302" s="303" t="s">
        <v>9</v>
      </c>
      <c r="V302" s="305" t="s">
        <v>10</v>
      </c>
      <c r="W302" s="299" t="s">
        <v>143</v>
      </c>
      <c r="X302" s="307" t="s">
        <v>8</v>
      </c>
      <c r="Y302" s="303" t="s">
        <v>9</v>
      </c>
      <c r="Z302" s="305" t="s">
        <v>10</v>
      </c>
      <c r="AA302" s="299" t="s">
        <v>143</v>
      </c>
      <c r="AB302" s="307" t="s">
        <v>8</v>
      </c>
      <c r="AC302" s="303" t="s">
        <v>9</v>
      </c>
      <c r="AD302" s="305" t="s">
        <v>10</v>
      </c>
      <c r="AE302" s="299" t="s">
        <v>143</v>
      </c>
      <c r="AF302" s="307" t="s">
        <v>8</v>
      </c>
      <c r="AG302" s="303" t="s">
        <v>9</v>
      </c>
      <c r="AH302" s="305" t="s">
        <v>10</v>
      </c>
      <c r="AI302" s="299" t="s">
        <v>143</v>
      </c>
      <c r="AJ302" s="354" t="s">
        <v>8</v>
      </c>
      <c r="AK302" s="356" t="s">
        <v>9</v>
      </c>
      <c r="AL302" s="297" t="s">
        <v>10</v>
      </c>
      <c r="AM302" s="295" t="s">
        <v>63</v>
      </c>
      <c r="AN302" s="283"/>
      <c r="AO302"/>
      <c r="AP302" s="54"/>
      <c r="AQ302" s="54"/>
    </row>
    <row r="303" spans="1:43" s="51" customFormat="1" ht="13.8" thickBot="1" x14ac:dyDescent="0.3">
      <c r="A303" s="398"/>
      <c r="B303" s="403"/>
      <c r="C303" s="404"/>
      <c r="D303" s="350"/>
      <c r="E303" s="306"/>
      <c r="F303" s="300"/>
      <c r="G303" s="308"/>
      <c r="H303" s="385"/>
      <c r="I303" s="385"/>
      <c r="J303" s="385"/>
      <c r="K303" s="387"/>
      <c r="L303" s="308"/>
      <c r="M303" s="304"/>
      <c r="N303" s="306"/>
      <c r="O303" s="300"/>
      <c r="P303" s="308"/>
      <c r="Q303" s="304"/>
      <c r="R303" s="306"/>
      <c r="S303" s="300"/>
      <c r="T303" s="308"/>
      <c r="U303" s="304"/>
      <c r="V303" s="306"/>
      <c r="W303" s="300"/>
      <c r="X303" s="308"/>
      <c r="Y303" s="304"/>
      <c r="Z303" s="306"/>
      <c r="AA303" s="300"/>
      <c r="AB303" s="308"/>
      <c r="AC303" s="304"/>
      <c r="AD303" s="306"/>
      <c r="AE303" s="300"/>
      <c r="AF303" s="308"/>
      <c r="AG303" s="304"/>
      <c r="AH303" s="306"/>
      <c r="AI303" s="300"/>
      <c r="AJ303" s="355"/>
      <c r="AK303" s="357"/>
      <c r="AL303" s="298"/>
      <c r="AM303" s="296"/>
      <c r="AN303" s="283"/>
      <c r="AO303"/>
      <c r="AP303" s="54"/>
      <c r="AQ303" s="54"/>
    </row>
    <row r="304" spans="1:43" s="51" customFormat="1" ht="18" customHeight="1" thickBot="1" x14ac:dyDescent="0.3">
      <c r="A304" s="63" t="s">
        <v>121</v>
      </c>
      <c r="B304" s="454" t="s">
        <v>35</v>
      </c>
      <c r="C304" s="454"/>
      <c r="D304" s="391"/>
      <c r="E304" s="391"/>
      <c r="F304" s="113"/>
      <c r="G304" s="113"/>
      <c r="H304" s="391"/>
      <c r="I304" s="391"/>
      <c r="J304" s="391"/>
      <c r="K304" s="391"/>
      <c r="L304" s="391"/>
      <c r="M304" s="391"/>
      <c r="N304" s="391"/>
      <c r="O304" s="391"/>
      <c r="P304" s="391"/>
      <c r="Q304" s="391"/>
      <c r="R304" s="391"/>
      <c r="S304" s="391"/>
      <c r="T304" s="391"/>
      <c r="U304" s="391"/>
      <c r="V304" s="391"/>
      <c r="W304" s="391"/>
      <c r="X304" s="391"/>
      <c r="Y304" s="391"/>
      <c r="Z304" s="391"/>
      <c r="AA304" s="391"/>
      <c r="AB304" s="391"/>
      <c r="AC304" s="391"/>
      <c r="AD304" s="391"/>
      <c r="AE304" s="391"/>
      <c r="AF304" s="391"/>
      <c r="AG304" s="391"/>
      <c r="AH304" s="391"/>
      <c r="AI304" s="391"/>
      <c r="AJ304" s="391"/>
      <c r="AK304" s="391"/>
      <c r="AL304" s="391"/>
      <c r="AM304" s="392"/>
      <c r="AN304" s="283"/>
      <c r="AO304" s="250" t="s">
        <v>255</v>
      </c>
      <c r="AP304" s="4">
        <f>SUM(AP305:AP311)</f>
        <v>68</v>
      </c>
      <c r="AQ304" s="54"/>
    </row>
    <row r="305" spans="1:43" s="51" customFormat="1" ht="17.25" customHeight="1" x14ac:dyDescent="0.25">
      <c r="A305" s="12" t="s">
        <v>12</v>
      </c>
      <c r="B305" s="451" t="s">
        <v>177</v>
      </c>
      <c r="C305" s="452"/>
      <c r="D305" s="111"/>
      <c r="E305" s="18">
        <v>2</v>
      </c>
      <c r="F305" s="19">
        <v>3</v>
      </c>
      <c r="G305" s="20">
        <f t="shared" ref="G305:G311" si="30">SUM(H305:K305)</f>
        <v>20</v>
      </c>
      <c r="H305" s="17">
        <f>L305+P305+T305+X305+AB305+AF305+AJ305</f>
        <v>10</v>
      </c>
      <c r="I305" s="17">
        <f>M305+Q305+U305+Y305+AC305+AG305+AK305</f>
        <v>10</v>
      </c>
      <c r="J305" s="17"/>
      <c r="K305" s="17"/>
      <c r="L305" s="147"/>
      <c r="M305" s="118"/>
      <c r="N305" s="118"/>
      <c r="O305" s="66"/>
      <c r="P305" s="117"/>
      <c r="Q305" s="118"/>
      <c r="R305" s="118"/>
      <c r="S305" s="66"/>
      <c r="T305" s="117"/>
      <c r="U305" s="118"/>
      <c r="V305" s="118"/>
      <c r="W305" s="66"/>
      <c r="X305" s="20"/>
      <c r="Y305" s="17"/>
      <c r="Z305" s="17"/>
      <c r="AA305" s="19"/>
      <c r="AB305" s="20">
        <v>10</v>
      </c>
      <c r="AC305" s="17">
        <v>10</v>
      </c>
      <c r="AD305" s="17"/>
      <c r="AE305" s="19"/>
      <c r="AF305" s="20"/>
      <c r="AG305" s="17"/>
      <c r="AH305" s="17"/>
      <c r="AI305" s="19"/>
      <c r="AJ305" s="122"/>
      <c r="AK305" s="123"/>
      <c r="AL305" s="123"/>
      <c r="AM305" s="124"/>
      <c r="AN305" s="283"/>
      <c r="AO305"/>
      <c r="AP305" s="251">
        <v>10</v>
      </c>
      <c r="AQ305" s="54"/>
    </row>
    <row r="306" spans="1:43" s="51" customFormat="1" ht="17.25" customHeight="1" x14ac:dyDescent="0.25">
      <c r="A306" s="16" t="s">
        <v>13</v>
      </c>
      <c r="B306" s="370" t="s">
        <v>183</v>
      </c>
      <c r="C306" s="453"/>
      <c r="D306" s="33"/>
      <c r="E306" s="116">
        <v>2</v>
      </c>
      <c r="F306" s="19">
        <v>4</v>
      </c>
      <c r="G306" s="20">
        <f t="shared" si="30"/>
        <v>25</v>
      </c>
      <c r="H306" s="17">
        <f>L306+P306+T306+X306+AB306+AF306+AJ306</f>
        <v>10</v>
      </c>
      <c r="I306" s="17">
        <f>M306+Q306+U306+Y306+AC306+AG306+AK306</f>
        <v>15</v>
      </c>
      <c r="J306" s="17"/>
      <c r="K306" s="17"/>
      <c r="L306" s="16"/>
      <c r="M306" s="17"/>
      <c r="N306" s="17"/>
      <c r="O306" s="19"/>
      <c r="P306" s="20"/>
      <c r="Q306" s="17"/>
      <c r="R306" s="17"/>
      <c r="S306" s="19"/>
      <c r="T306" s="20"/>
      <c r="U306" s="17"/>
      <c r="V306" s="17"/>
      <c r="W306" s="19"/>
      <c r="X306" s="20"/>
      <c r="Y306" s="17"/>
      <c r="Z306" s="17"/>
      <c r="AA306" s="19"/>
      <c r="AB306" s="20">
        <v>10</v>
      </c>
      <c r="AC306" s="17">
        <v>15</v>
      </c>
      <c r="AD306" s="17"/>
      <c r="AE306" s="19"/>
      <c r="AF306" s="20"/>
      <c r="AG306" s="17"/>
      <c r="AH306" s="17"/>
      <c r="AI306" s="19"/>
      <c r="AJ306" s="122"/>
      <c r="AK306" s="123"/>
      <c r="AL306" s="123"/>
      <c r="AM306" s="124"/>
      <c r="AN306" s="283"/>
      <c r="AO306"/>
      <c r="AP306" s="81">
        <v>10</v>
      </c>
      <c r="AQ306" s="54"/>
    </row>
    <row r="307" spans="1:43" s="51" customFormat="1" ht="17.25" customHeight="1" x14ac:dyDescent="0.25">
      <c r="A307" s="16" t="s">
        <v>14</v>
      </c>
      <c r="B307" s="370" t="s">
        <v>134</v>
      </c>
      <c r="C307" s="371"/>
      <c r="D307" s="115"/>
      <c r="E307" s="116">
        <v>1</v>
      </c>
      <c r="F307" s="66">
        <v>4</v>
      </c>
      <c r="G307" s="20">
        <f t="shared" si="30"/>
        <v>15</v>
      </c>
      <c r="H307" s="17"/>
      <c r="I307" s="17">
        <f>M307+Q307+U307+Y307+AC307+AG307+AK307</f>
        <v>15</v>
      </c>
      <c r="J307" s="13"/>
      <c r="K307" s="13"/>
      <c r="L307" s="147"/>
      <c r="M307" s="17"/>
      <c r="N307" s="17"/>
      <c r="O307" s="66"/>
      <c r="P307" s="20"/>
      <c r="Q307" s="17"/>
      <c r="R307" s="17"/>
      <c r="S307" s="66"/>
      <c r="T307" s="20"/>
      <c r="U307" s="17"/>
      <c r="V307" s="17"/>
      <c r="W307" s="66"/>
      <c r="X307" s="20"/>
      <c r="Y307" s="17"/>
      <c r="Z307" s="17"/>
      <c r="AA307" s="66"/>
      <c r="AB307" s="20"/>
      <c r="AC307" s="17">
        <v>15</v>
      </c>
      <c r="AD307" s="17"/>
      <c r="AE307" s="66"/>
      <c r="AF307" s="20"/>
      <c r="AG307" s="17"/>
      <c r="AH307" s="17"/>
      <c r="AI307" s="66"/>
      <c r="AJ307" s="122"/>
      <c r="AK307" s="123"/>
      <c r="AL307" s="123"/>
      <c r="AM307" s="125"/>
      <c r="AN307" s="283"/>
      <c r="AO307"/>
      <c r="AP307" s="81">
        <v>15</v>
      </c>
      <c r="AQ307" s="54"/>
    </row>
    <row r="308" spans="1:43" s="51" customFormat="1" ht="17.25" customHeight="1" x14ac:dyDescent="0.25">
      <c r="A308" s="16" t="s">
        <v>15</v>
      </c>
      <c r="B308" s="370" t="s">
        <v>184</v>
      </c>
      <c r="C308" s="371"/>
      <c r="D308" s="33"/>
      <c r="E308" s="18">
        <v>1</v>
      </c>
      <c r="F308" s="19">
        <v>1</v>
      </c>
      <c r="G308" s="20">
        <f t="shared" si="30"/>
        <v>15</v>
      </c>
      <c r="H308" s="17"/>
      <c r="I308" s="17"/>
      <c r="J308" s="17"/>
      <c r="K308" s="17">
        <f t="shared" ref="K308" si="31">O308+S308+W308+AA308+AE308+AI308+AM308</f>
        <v>15</v>
      </c>
      <c r="L308" s="16"/>
      <c r="M308" s="17"/>
      <c r="N308" s="17"/>
      <c r="O308" s="19"/>
      <c r="P308" s="20"/>
      <c r="Q308" s="17"/>
      <c r="R308" s="17"/>
      <c r="S308" s="19"/>
      <c r="T308" s="20"/>
      <c r="U308" s="17"/>
      <c r="V308" s="17"/>
      <c r="W308" s="19"/>
      <c r="X308" s="20"/>
      <c r="Y308" s="17"/>
      <c r="Z308" s="17"/>
      <c r="AA308" s="19"/>
      <c r="AB308" s="20"/>
      <c r="AC308" s="17"/>
      <c r="AD308" s="17"/>
      <c r="AE308" s="19">
        <v>15</v>
      </c>
      <c r="AF308" s="20"/>
      <c r="AG308" s="17"/>
      <c r="AH308" s="17"/>
      <c r="AI308" s="19"/>
      <c r="AJ308" s="122"/>
      <c r="AK308" s="123"/>
      <c r="AL308" s="123"/>
      <c r="AM308" s="124"/>
      <c r="AN308" s="283"/>
      <c r="AO308"/>
      <c r="AP308" s="81">
        <v>2</v>
      </c>
      <c r="AQ308" s="54"/>
    </row>
    <row r="309" spans="1:43" s="51" customFormat="1" ht="17.25" customHeight="1" x14ac:dyDescent="0.25">
      <c r="A309" s="16" t="s">
        <v>16</v>
      </c>
      <c r="B309" s="370" t="s">
        <v>261</v>
      </c>
      <c r="C309" s="371"/>
      <c r="D309" s="168"/>
      <c r="E309" s="18">
        <v>1</v>
      </c>
      <c r="F309" s="19">
        <v>1</v>
      </c>
      <c r="G309" s="20">
        <f t="shared" si="30"/>
        <v>15</v>
      </c>
      <c r="H309" s="17"/>
      <c r="I309" s="17"/>
      <c r="J309" s="17"/>
      <c r="K309" s="17">
        <f t="shared" ref="K309" si="32">O309+S309+W309+AA309+AE309+AI309+AM309</f>
        <v>15</v>
      </c>
      <c r="L309" s="16"/>
      <c r="M309" s="17"/>
      <c r="N309" s="17"/>
      <c r="O309" s="19"/>
      <c r="P309" s="20"/>
      <c r="Q309" s="17"/>
      <c r="R309" s="17"/>
      <c r="S309" s="19"/>
      <c r="T309" s="20"/>
      <c r="U309" s="17"/>
      <c r="V309" s="17"/>
      <c r="W309" s="19"/>
      <c r="X309" s="20"/>
      <c r="Y309" s="17"/>
      <c r="Z309" s="17"/>
      <c r="AA309" s="19"/>
      <c r="AB309" s="20"/>
      <c r="AC309" s="17"/>
      <c r="AD309" s="17"/>
      <c r="AE309" s="19">
        <v>15</v>
      </c>
      <c r="AF309" s="20"/>
      <c r="AG309" s="17"/>
      <c r="AH309" s="17"/>
      <c r="AI309" s="19"/>
      <c r="AJ309" s="122"/>
      <c r="AK309" s="123"/>
      <c r="AL309" s="123"/>
      <c r="AM309" s="124"/>
      <c r="AN309" s="283"/>
      <c r="AO309"/>
      <c r="AP309" s="81">
        <v>1</v>
      </c>
      <c r="AQ309" s="54"/>
    </row>
    <row r="310" spans="1:43" s="51" customFormat="1" ht="17.25" customHeight="1" x14ac:dyDescent="0.25">
      <c r="A310" s="16" t="s">
        <v>26</v>
      </c>
      <c r="B310" s="370" t="s">
        <v>178</v>
      </c>
      <c r="C310" s="371"/>
      <c r="D310" s="33"/>
      <c r="E310" s="18">
        <v>2</v>
      </c>
      <c r="F310" s="19">
        <v>4</v>
      </c>
      <c r="G310" s="20">
        <f t="shared" si="30"/>
        <v>30</v>
      </c>
      <c r="H310" s="17">
        <f>L310+P310+T310+X310+AB310+AF310+AJ310</f>
        <v>15</v>
      </c>
      <c r="I310" s="17">
        <f>M310+Q310+U310+Y310+AC310+AG310+AK310</f>
        <v>15</v>
      </c>
      <c r="J310" s="17"/>
      <c r="K310" s="17"/>
      <c r="L310" s="16"/>
      <c r="M310" s="17"/>
      <c r="N310" s="17"/>
      <c r="O310" s="19"/>
      <c r="P310" s="20"/>
      <c r="Q310" s="17"/>
      <c r="R310" s="17"/>
      <c r="S310" s="19"/>
      <c r="T310" s="20"/>
      <c r="U310" s="17"/>
      <c r="V310" s="17"/>
      <c r="W310" s="19"/>
      <c r="X310" s="20"/>
      <c r="Y310" s="17"/>
      <c r="Z310" s="17"/>
      <c r="AA310" s="19"/>
      <c r="AB310" s="20">
        <v>15</v>
      </c>
      <c r="AC310" s="17">
        <v>15</v>
      </c>
      <c r="AD310" s="17"/>
      <c r="AE310" s="19"/>
      <c r="AF310" s="20"/>
      <c r="AG310" s="17"/>
      <c r="AH310" s="17"/>
      <c r="AI310" s="19"/>
      <c r="AJ310" s="122"/>
      <c r="AK310" s="123"/>
      <c r="AL310" s="123"/>
      <c r="AM310" s="124"/>
      <c r="AN310" s="283"/>
      <c r="AO310"/>
      <c r="AP310" s="81">
        <v>15</v>
      </c>
      <c r="AQ310" s="54"/>
    </row>
    <row r="311" spans="1:43" s="51" customFormat="1" ht="17.25" customHeight="1" thickBot="1" x14ac:dyDescent="0.3">
      <c r="A311" s="16" t="s">
        <v>27</v>
      </c>
      <c r="B311" s="380" t="s">
        <v>266</v>
      </c>
      <c r="C311" s="381"/>
      <c r="D311" s="33"/>
      <c r="E311" s="18">
        <v>2</v>
      </c>
      <c r="F311" s="19">
        <v>3</v>
      </c>
      <c r="G311" s="20">
        <f t="shared" si="30"/>
        <v>20</v>
      </c>
      <c r="H311" s="17">
        <f t="shared" ref="H311:J311" si="33">L311+P311+T311+X311+AB311+AF311+AJ311</f>
        <v>10</v>
      </c>
      <c r="I311" s="17"/>
      <c r="J311" s="17">
        <f t="shared" si="33"/>
        <v>10</v>
      </c>
      <c r="K311" s="17"/>
      <c r="L311" s="16"/>
      <c r="M311" s="17"/>
      <c r="N311" s="17"/>
      <c r="O311" s="19"/>
      <c r="P311" s="20"/>
      <c r="Q311" s="17"/>
      <c r="R311" s="17"/>
      <c r="S311" s="19"/>
      <c r="T311" s="20"/>
      <c r="U311" s="17"/>
      <c r="V311" s="17"/>
      <c r="W311" s="19"/>
      <c r="X311" s="20"/>
      <c r="Y311" s="17"/>
      <c r="Z311" s="17"/>
      <c r="AA311" s="19"/>
      <c r="AB311" s="20">
        <v>10</v>
      </c>
      <c r="AC311" s="17"/>
      <c r="AD311" s="17">
        <v>10</v>
      </c>
      <c r="AE311" s="19"/>
      <c r="AF311" s="20"/>
      <c r="AG311" s="17"/>
      <c r="AH311" s="17"/>
      <c r="AI311" s="19"/>
      <c r="AJ311" s="122"/>
      <c r="AK311" s="123"/>
      <c r="AL311" s="123"/>
      <c r="AM311" s="124"/>
      <c r="AN311" s="283"/>
      <c r="AO311"/>
      <c r="AP311" s="81">
        <v>15</v>
      </c>
      <c r="AQ311" s="54"/>
    </row>
    <row r="312" spans="1:43" s="51" customFormat="1" ht="13.95" customHeight="1" thickTop="1" x14ac:dyDescent="0.25">
      <c r="A312" s="68"/>
      <c r="B312" s="372" t="s">
        <v>17</v>
      </c>
      <c r="C312" s="373"/>
      <c r="D312" s="376">
        <f t="shared" ref="D312:AM312" si="34">SUM(D305:D311)</f>
        <v>0</v>
      </c>
      <c r="E312" s="378">
        <f>SUM(E305:E311)</f>
        <v>11</v>
      </c>
      <c r="F312" s="388">
        <f t="shared" si="34"/>
        <v>20</v>
      </c>
      <c r="G312" s="365">
        <f t="shared" si="34"/>
        <v>140</v>
      </c>
      <c r="H312" s="365">
        <f t="shared" si="34"/>
        <v>45</v>
      </c>
      <c r="I312" s="365">
        <f t="shared" si="34"/>
        <v>55</v>
      </c>
      <c r="J312" s="365">
        <f t="shared" si="34"/>
        <v>10</v>
      </c>
      <c r="K312" s="365">
        <f t="shared" si="34"/>
        <v>30</v>
      </c>
      <c r="L312" s="69">
        <f t="shared" si="34"/>
        <v>0</v>
      </c>
      <c r="M312" s="69">
        <f t="shared" si="34"/>
        <v>0</v>
      </c>
      <c r="N312" s="69">
        <f t="shared" si="34"/>
        <v>0</v>
      </c>
      <c r="O312" s="69">
        <f t="shared" si="34"/>
        <v>0</v>
      </c>
      <c r="P312" s="69">
        <f t="shared" si="34"/>
        <v>0</v>
      </c>
      <c r="Q312" s="69">
        <f t="shared" si="34"/>
        <v>0</v>
      </c>
      <c r="R312" s="69">
        <f t="shared" si="34"/>
        <v>0</v>
      </c>
      <c r="S312" s="69">
        <f t="shared" si="34"/>
        <v>0</v>
      </c>
      <c r="T312" s="69">
        <f t="shared" si="34"/>
        <v>0</v>
      </c>
      <c r="U312" s="69">
        <f t="shared" si="34"/>
        <v>0</v>
      </c>
      <c r="V312" s="69">
        <f t="shared" si="34"/>
        <v>0</v>
      </c>
      <c r="W312" s="69">
        <f t="shared" si="34"/>
        <v>0</v>
      </c>
      <c r="X312" s="69">
        <f t="shared" si="34"/>
        <v>0</v>
      </c>
      <c r="Y312" s="69">
        <f t="shared" si="34"/>
        <v>0</v>
      </c>
      <c r="Z312" s="69">
        <f t="shared" si="34"/>
        <v>0</v>
      </c>
      <c r="AA312" s="69">
        <f t="shared" si="34"/>
        <v>0</v>
      </c>
      <c r="AB312" s="69">
        <f t="shared" si="34"/>
        <v>45</v>
      </c>
      <c r="AC312" s="69">
        <f t="shared" si="34"/>
        <v>55</v>
      </c>
      <c r="AD312" s="69">
        <f t="shared" si="34"/>
        <v>10</v>
      </c>
      <c r="AE312" s="69">
        <f t="shared" si="34"/>
        <v>30</v>
      </c>
      <c r="AF312" s="69">
        <f t="shared" si="34"/>
        <v>0</v>
      </c>
      <c r="AG312" s="69">
        <f t="shared" si="34"/>
        <v>0</v>
      </c>
      <c r="AH312" s="69">
        <f t="shared" si="34"/>
        <v>0</v>
      </c>
      <c r="AI312" s="69">
        <f t="shared" si="34"/>
        <v>0</v>
      </c>
      <c r="AJ312" s="139">
        <f t="shared" si="34"/>
        <v>0</v>
      </c>
      <c r="AK312" s="130">
        <f t="shared" si="34"/>
        <v>0</v>
      </c>
      <c r="AL312" s="130">
        <f t="shared" si="34"/>
        <v>0</v>
      </c>
      <c r="AM312" s="131">
        <f t="shared" si="34"/>
        <v>0</v>
      </c>
      <c r="AN312" s="283"/>
      <c r="AO312"/>
      <c r="AP312" s="54"/>
      <c r="AQ312" s="54"/>
    </row>
    <row r="313" spans="1:43" s="51" customFormat="1" ht="13.95" customHeight="1" thickBot="1" x14ac:dyDescent="0.3">
      <c r="A313" s="72"/>
      <c r="B313" s="374"/>
      <c r="C313" s="375"/>
      <c r="D313" s="377"/>
      <c r="E313" s="379"/>
      <c r="F313" s="389"/>
      <c r="G313" s="450"/>
      <c r="H313" s="450"/>
      <c r="I313" s="450"/>
      <c r="J313" s="450"/>
      <c r="K313" s="450"/>
      <c r="L313" s="358">
        <f>SUM(L312:O312)</f>
        <v>0</v>
      </c>
      <c r="M313" s="359"/>
      <c r="N313" s="359"/>
      <c r="O313" s="360"/>
      <c r="P313" s="358">
        <f>SUM(P312:S312)</f>
        <v>0</v>
      </c>
      <c r="Q313" s="359"/>
      <c r="R313" s="359"/>
      <c r="S313" s="360"/>
      <c r="T313" s="358">
        <f>SUM(T312:W312)</f>
        <v>0</v>
      </c>
      <c r="U313" s="359"/>
      <c r="V313" s="359"/>
      <c r="W313" s="360"/>
      <c r="X313" s="358">
        <f>SUM(X312:AA312)</f>
        <v>0</v>
      </c>
      <c r="Y313" s="359"/>
      <c r="Z313" s="359"/>
      <c r="AA313" s="360"/>
      <c r="AB313" s="358">
        <f>SUM(AB312:AE312)</f>
        <v>140</v>
      </c>
      <c r="AC313" s="359"/>
      <c r="AD313" s="359"/>
      <c r="AE313" s="360"/>
      <c r="AF313" s="358">
        <f>SUM(AF312:AI312)</f>
        <v>0</v>
      </c>
      <c r="AG313" s="359"/>
      <c r="AH313" s="359"/>
      <c r="AI313" s="360"/>
      <c r="AJ313" s="367">
        <f>SUM(AJ312:AM312)</f>
        <v>0</v>
      </c>
      <c r="AK313" s="368"/>
      <c r="AL313" s="368"/>
      <c r="AM313" s="369"/>
      <c r="AN313" s="286">
        <f>SUM(L313:AM313)</f>
        <v>140</v>
      </c>
      <c r="AO313" s="210" t="b">
        <f>SUM(L313:AI313)=G312</f>
        <v>1</v>
      </c>
      <c r="AP313" s="54"/>
      <c r="AQ313" s="54"/>
    </row>
    <row r="314" spans="1:43" s="51" customFormat="1" x14ac:dyDescent="0.25">
      <c r="A314" s="345" t="s">
        <v>125</v>
      </c>
      <c r="B314" s="346"/>
      <c r="C314" s="347"/>
      <c r="D314" s="348" t="s">
        <v>6</v>
      </c>
      <c r="E314" s="351" t="s">
        <v>7</v>
      </c>
      <c r="F314" s="299" t="s">
        <v>38</v>
      </c>
      <c r="G314" s="382" t="s">
        <v>4</v>
      </c>
      <c r="H314" s="384" t="s">
        <v>8</v>
      </c>
      <c r="I314" s="384" t="s">
        <v>9</v>
      </c>
      <c r="J314" s="384" t="s">
        <v>62</v>
      </c>
      <c r="K314" s="386" t="s">
        <v>34</v>
      </c>
      <c r="L314" s="312" t="s">
        <v>55</v>
      </c>
      <c r="M314" s="313"/>
      <c r="N314" s="313"/>
      <c r="O314" s="314"/>
      <c r="P314" s="312" t="s">
        <v>56</v>
      </c>
      <c r="Q314" s="313"/>
      <c r="R314" s="313"/>
      <c r="S314" s="314"/>
      <c r="T314" s="312" t="s">
        <v>57</v>
      </c>
      <c r="U314" s="313"/>
      <c r="V314" s="313"/>
      <c r="W314" s="314"/>
      <c r="X314" s="312" t="s">
        <v>58</v>
      </c>
      <c r="Y314" s="313"/>
      <c r="Z314" s="313"/>
      <c r="AA314" s="314"/>
      <c r="AB314" s="312" t="s">
        <v>59</v>
      </c>
      <c r="AC314" s="313"/>
      <c r="AD314" s="313"/>
      <c r="AE314" s="314"/>
      <c r="AF314" s="353" t="s">
        <v>60</v>
      </c>
      <c r="AG314" s="343"/>
      <c r="AH314" s="343"/>
      <c r="AI314" s="344"/>
      <c r="AJ314" s="309" t="s">
        <v>61</v>
      </c>
      <c r="AK314" s="310"/>
      <c r="AL314" s="310"/>
      <c r="AM314" s="311"/>
      <c r="AN314" s="283"/>
      <c r="AO314"/>
      <c r="AP314" s="54"/>
      <c r="AQ314" s="54"/>
    </row>
    <row r="315" spans="1:43" s="51" customFormat="1" x14ac:dyDescent="0.25">
      <c r="A315" s="345"/>
      <c r="B315" s="346"/>
      <c r="C315" s="347"/>
      <c r="D315" s="349"/>
      <c r="E315" s="351"/>
      <c r="F315" s="352"/>
      <c r="G315" s="382"/>
      <c r="H315" s="384"/>
      <c r="I315" s="384"/>
      <c r="J315" s="384"/>
      <c r="K315" s="386"/>
      <c r="L315" s="307" t="s">
        <v>8</v>
      </c>
      <c r="M315" s="303" t="s">
        <v>9</v>
      </c>
      <c r="N315" s="305" t="s">
        <v>10</v>
      </c>
      <c r="O315" s="299" t="s">
        <v>63</v>
      </c>
      <c r="P315" s="307" t="s">
        <v>8</v>
      </c>
      <c r="Q315" s="303" t="s">
        <v>9</v>
      </c>
      <c r="R315" s="305" t="s">
        <v>10</v>
      </c>
      <c r="S315" s="299" t="s">
        <v>63</v>
      </c>
      <c r="T315" s="307" t="s">
        <v>8</v>
      </c>
      <c r="U315" s="303" t="s">
        <v>9</v>
      </c>
      <c r="V315" s="305" t="s">
        <v>10</v>
      </c>
      <c r="W315" s="299" t="s">
        <v>63</v>
      </c>
      <c r="X315" s="307" t="s">
        <v>8</v>
      </c>
      <c r="Y315" s="303" t="s">
        <v>9</v>
      </c>
      <c r="Z315" s="305" t="s">
        <v>10</v>
      </c>
      <c r="AA315" s="299" t="s">
        <v>63</v>
      </c>
      <c r="AB315" s="307" t="s">
        <v>8</v>
      </c>
      <c r="AC315" s="303" t="s">
        <v>9</v>
      </c>
      <c r="AD315" s="305" t="s">
        <v>10</v>
      </c>
      <c r="AE315" s="299" t="s">
        <v>63</v>
      </c>
      <c r="AF315" s="307" t="s">
        <v>8</v>
      </c>
      <c r="AG315" s="303" t="s">
        <v>9</v>
      </c>
      <c r="AH315" s="305" t="s">
        <v>10</v>
      </c>
      <c r="AI315" s="299" t="s">
        <v>63</v>
      </c>
      <c r="AJ315" s="354" t="s">
        <v>8</v>
      </c>
      <c r="AK315" s="356" t="s">
        <v>9</v>
      </c>
      <c r="AL315" s="297" t="s">
        <v>10</v>
      </c>
      <c r="AM315" s="295" t="s">
        <v>63</v>
      </c>
      <c r="AN315" s="284"/>
      <c r="AO315"/>
      <c r="AP315" s="54"/>
      <c r="AQ315" s="54"/>
    </row>
    <row r="316" spans="1:43" s="51" customFormat="1" ht="13.8" thickBot="1" x14ac:dyDescent="0.3">
      <c r="A316" s="345"/>
      <c r="B316" s="346"/>
      <c r="C316" s="347"/>
      <c r="D316" s="350"/>
      <c r="E316" s="306"/>
      <c r="F316" s="300"/>
      <c r="G316" s="383"/>
      <c r="H316" s="385"/>
      <c r="I316" s="385"/>
      <c r="J316" s="385"/>
      <c r="K316" s="387"/>
      <c r="L316" s="308"/>
      <c r="M316" s="304"/>
      <c r="N316" s="306"/>
      <c r="O316" s="300"/>
      <c r="P316" s="308"/>
      <c r="Q316" s="304"/>
      <c r="R316" s="306"/>
      <c r="S316" s="300"/>
      <c r="T316" s="308"/>
      <c r="U316" s="304"/>
      <c r="V316" s="306"/>
      <c r="W316" s="300"/>
      <c r="X316" s="308"/>
      <c r="Y316" s="304"/>
      <c r="Z316" s="306"/>
      <c r="AA316" s="300"/>
      <c r="AB316" s="308"/>
      <c r="AC316" s="304"/>
      <c r="AD316" s="306"/>
      <c r="AE316" s="300"/>
      <c r="AF316" s="308"/>
      <c r="AG316" s="304"/>
      <c r="AH316" s="306"/>
      <c r="AI316" s="300"/>
      <c r="AJ316" s="355"/>
      <c r="AK316" s="357"/>
      <c r="AL316" s="298"/>
      <c r="AM316" s="296"/>
      <c r="AN316" s="284"/>
      <c r="AO316"/>
      <c r="AP316" s="54"/>
      <c r="AQ316" s="54"/>
    </row>
    <row r="317" spans="1:43" s="51" customFormat="1" ht="12.75" customHeight="1" x14ac:dyDescent="0.25">
      <c r="A317" s="345"/>
      <c r="B317" s="346"/>
      <c r="C317" s="347"/>
      <c r="D317" s="361">
        <f t="shared" ref="D317:K317" si="35">SUM(D64+D115+D312+D180)</f>
        <v>15</v>
      </c>
      <c r="E317" s="363">
        <f t="shared" si="35"/>
        <v>70</v>
      </c>
      <c r="F317" s="363">
        <f t="shared" si="35"/>
        <v>180</v>
      </c>
      <c r="G317" s="363">
        <f t="shared" si="35"/>
        <v>1080</v>
      </c>
      <c r="H317" s="363">
        <f t="shared" si="35"/>
        <v>380</v>
      </c>
      <c r="I317" s="363">
        <f t="shared" si="35"/>
        <v>345</v>
      </c>
      <c r="J317" s="363">
        <f t="shared" si="35"/>
        <v>235</v>
      </c>
      <c r="K317" s="432">
        <f t="shared" si="35"/>
        <v>120</v>
      </c>
      <c r="L317" s="73">
        <f t="shared" ref="L317:AM317" si="36">SUM(L64+L180+L312+L115)</f>
        <v>90</v>
      </c>
      <c r="M317" s="74">
        <f t="shared" si="36"/>
        <v>90</v>
      </c>
      <c r="N317" s="74">
        <f t="shared" si="36"/>
        <v>20</v>
      </c>
      <c r="O317" s="75">
        <f t="shared" si="36"/>
        <v>0</v>
      </c>
      <c r="P317" s="73">
        <f t="shared" si="36"/>
        <v>105</v>
      </c>
      <c r="Q317" s="74">
        <f t="shared" si="36"/>
        <v>90</v>
      </c>
      <c r="R317" s="74">
        <f t="shared" si="36"/>
        <v>53</v>
      </c>
      <c r="S317" s="75">
        <f t="shared" si="36"/>
        <v>10</v>
      </c>
      <c r="T317" s="73">
        <f t="shared" si="36"/>
        <v>65</v>
      </c>
      <c r="U317" s="74">
        <f t="shared" si="36"/>
        <v>30</v>
      </c>
      <c r="V317" s="74">
        <f t="shared" si="36"/>
        <v>77</v>
      </c>
      <c r="W317" s="75">
        <f t="shared" si="36"/>
        <v>35</v>
      </c>
      <c r="X317" s="73">
        <f t="shared" si="36"/>
        <v>55</v>
      </c>
      <c r="Y317" s="74">
        <f t="shared" si="36"/>
        <v>40</v>
      </c>
      <c r="Z317" s="74">
        <f t="shared" si="36"/>
        <v>65</v>
      </c>
      <c r="AA317" s="75">
        <f t="shared" si="36"/>
        <v>25</v>
      </c>
      <c r="AB317" s="73">
        <f t="shared" si="36"/>
        <v>65</v>
      </c>
      <c r="AC317" s="74">
        <f t="shared" si="36"/>
        <v>95</v>
      </c>
      <c r="AD317" s="74">
        <f t="shared" si="36"/>
        <v>20</v>
      </c>
      <c r="AE317" s="75">
        <f t="shared" si="36"/>
        <v>40</v>
      </c>
      <c r="AF317" s="73">
        <f t="shared" si="36"/>
        <v>0</v>
      </c>
      <c r="AG317" s="74">
        <f t="shared" si="36"/>
        <v>0</v>
      </c>
      <c r="AH317" s="74">
        <f t="shared" si="36"/>
        <v>0</v>
      </c>
      <c r="AI317" s="75">
        <f t="shared" si="36"/>
        <v>10</v>
      </c>
      <c r="AJ317" s="135">
        <f t="shared" si="36"/>
        <v>0</v>
      </c>
      <c r="AK317" s="133">
        <f t="shared" si="36"/>
        <v>0</v>
      </c>
      <c r="AL317" s="133">
        <f t="shared" si="36"/>
        <v>0</v>
      </c>
      <c r="AM317" s="134">
        <f t="shared" si="36"/>
        <v>0</v>
      </c>
      <c r="AN317" s="283"/>
      <c r="AO317"/>
      <c r="AP317" s="54"/>
      <c r="AQ317" s="54"/>
    </row>
    <row r="318" spans="1:43" s="51" customFormat="1" ht="13.5" customHeight="1" thickBot="1" x14ac:dyDescent="0.3">
      <c r="A318" s="345"/>
      <c r="B318" s="346"/>
      <c r="C318" s="347"/>
      <c r="D318" s="362"/>
      <c r="E318" s="364"/>
      <c r="F318" s="364"/>
      <c r="G318" s="364"/>
      <c r="H318" s="364"/>
      <c r="I318" s="364"/>
      <c r="J318" s="364"/>
      <c r="K318" s="433"/>
      <c r="L318" s="301">
        <f>SUM(L317:O317)</f>
        <v>200</v>
      </c>
      <c r="M318" s="302"/>
      <c r="N318" s="302"/>
      <c r="O318" s="302"/>
      <c r="P318" s="301">
        <f>SUM(P317:S317)</f>
        <v>258</v>
      </c>
      <c r="Q318" s="302"/>
      <c r="R318" s="302"/>
      <c r="S318" s="302"/>
      <c r="T318" s="301">
        <f>SUM(T317:W317)</f>
        <v>207</v>
      </c>
      <c r="U318" s="302"/>
      <c r="V318" s="302"/>
      <c r="W318" s="302"/>
      <c r="X318" s="301">
        <f>SUM(X317:AA317)</f>
        <v>185</v>
      </c>
      <c r="Y318" s="302"/>
      <c r="Z318" s="302"/>
      <c r="AA318" s="302"/>
      <c r="AB318" s="301">
        <f>SUM(AB317:AE317)</f>
        <v>220</v>
      </c>
      <c r="AC318" s="302"/>
      <c r="AD318" s="302"/>
      <c r="AE318" s="302"/>
      <c r="AF318" s="301">
        <f>SUM(AF317:AI317)</f>
        <v>10</v>
      </c>
      <c r="AG318" s="302"/>
      <c r="AH318" s="302"/>
      <c r="AI318" s="302"/>
      <c r="AJ318" s="292">
        <f>SUM(AJ317:AM317)</f>
        <v>0</v>
      </c>
      <c r="AK318" s="293"/>
      <c r="AL318" s="293"/>
      <c r="AM318" s="294"/>
      <c r="AN318" s="284">
        <f>SUM(L318:AM318)</f>
        <v>1080</v>
      </c>
      <c r="AO318" s="54" t="b">
        <f>SUM(L318:AI318)=G317</f>
        <v>1</v>
      </c>
      <c r="AP318" s="54"/>
      <c r="AQ318" s="54"/>
    </row>
    <row r="319" spans="1:43" s="51" customFormat="1" ht="15.6" thickBot="1" x14ac:dyDescent="0.3">
      <c r="A319" s="345"/>
      <c r="B319" s="346"/>
      <c r="C319" s="347"/>
      <c r="D319" s="333" t="s">
        <v>18</v>
      </c>
      <c r="E319" s="334"/>
      <c r="F319" s="335"/>
      <c r="G319" s="342" t="s">
        <v>19</v>
      </c>
      <c r="H319" s="343"/>
      <c r="I319" s="343"/>
      <c r="J319" s="343"/>
      <c r="K319" s="344"/>
      <c r="L319" s="393">
        <f>0+L187</f>
        <v>4</v>
      </c>
      <c r="M319" s="394"/>
      <c r="N319" s="394"/>
      <c r="O319" s="395"/>
      <c r="P319" s="393">
        <f>0+P187</f>
        <v>4</v>
      </c>
      <c r="Q319" s="394"/>
      <c r="R319" s="394"/>
      <c r="S319" s="395"/>
      <c r="T319" s="393">
        <f>0+T187</f>
        <v>3</v>
      </c>
      <c r="U319" s="394"/>
      <c r="V319" s="394"/>
      <c r="W319" s="395"/>
      <c r="X319" s="393">
        <f>0+X187</f>
        <v>2</v>
      </c>
      <c r="Y319" s="394"/>
      <c r="Z319" s="394"/>
      <c r="AA319" s="395"/>
      <c r="AB319" s="393">
        <f>0+AB187</f>
        <v>2</v>
      </c>
      <c r="AC319" s="394"/>
      <c r="AD319" s="394"/>
      <c r="AE319" s="395"/>
      <c r="AF319" s="393">
        <f>0+AF187</f>
        <v>0</v>
      </c>
      <c r="AG319" s="394"/>
      <c r="AH319" s="394"/>
      <c r="AI319" s="395"/>
      <c r="AJ319" s="330"/>
      <c r="AK319" s="331"/>
      <c r="AL319" s="331"/>
      <c r="AM319" s="332"/>
      <c r="AN319" s="286">
        <f>SUM(L319:AI319)</f>
        <v>15</v>
      </c>
      <c r="AO319" s="210" t="b">
        <f>AN319=D317</f>
        <v>1</v>
      </c>
      <c r="AP319" s="54"/>
      <c r="AQ319" s="54"/>
    </row>
    <row r="320" spans="1:43" s="51" customFormat="1" ht="15.6" thickBot="1" x14ac:dyDescent="0.3">
      <c r="A320" s="345"/>
      <c r="B320" s="346"/>
      <c r="C320" s="347"/>
      <c r="D320" s="336"/>
      <c r="E320" s="337"/>
      <c r="F320" s="338"/>
      <c r="G320" s="323" t="s">
        <v>20</v>
      </c>
      <c r="H320" s="324"/>
      <c r="I320" s="324"/>
      <c r="J320" s="324"/>
      <c r="K320" s="325"/>
      <c r="L320" s="393">
        <f>0+L188</f>
        <v>9</v>
      </c>
      <c r="M320" s="394"/>
      <c r="N320" s="394"/>
      <c r="O320" s="395"/>
      <c r="P320" s="393">
        <f>0+P188</f>
        <v>16</v>
      </c>
      <c r="Q320" s="394"/>
      <c r="R320" s="394"/>
      <c r="S320" s="395"/>
      <c r="T320" s="393">
        <f>0+T188</f>
        <v>14</v>
      </c>
      <c r="U320" s="394"/>
      <c r="V320" s="394"/>
      <c r="W320" s="395"/>
      <c r="X320" s="393">
        <f>0+X188</f>
        <v>13</v>
      </c>
      <c r="Y320" s="394"/>
      <c r="Z320" s="394"/>
      <c r="AA320" s="395"/>
      <c r="AB320" s="393">
        <f>11+AB188</f>
        <v>16</v>
      </c>
      <c r="AC320" s="394"/>
      <c r="AD320" s="394"/>
      <c r="AE320" s="395"/>
      <c r="AF320" s="393">
        <f>0+AF188</f>
        <v>2</v>
      </c>
      <c r="AG320" s="394"/>
      <c r="AH320" s="394"/>
      <c r="AI320" s="395"/>
      <c r="AJ320" s="320"/>
      <c r="AK320" s="321"/>
      <c r="AL320" s="321"/>
      <c r="AM320" s="322"/>
      <c r="AN320" s="286">
        <f>SUM(L320:AI320)</f>
        <v>70</v>
      </c>
      <c r="AO320" s="210" t="b">
        <f>AN320=E317</f>
        <v>1</v>
      </c>
      <c r="AP320" s="54"/>
      <c r="AQ320" s="54"/>
    </row>
    <row r="321" spans="1:43" s="51" customFormat="1" ht="15.6" thickBot="1" x14ac:dyDescent="0.3">
      <c r="A321" s="345"/>
      <c r="B321" s="346"/>
      <c r="C321" s="347"/>
      <c r="D321" s="339"/>
      <c r="E321" s="340"/>
      <c r="F321" s="341"/>
      <c r="G321" s="323" t="s">
        <v>38</v>
      </c>
      <c r="H321" s="324"/>
      <c r="I321" s="324"/>
      <c r="J321" s="324"/>
      <c r="K321" s="325"/>
      <c r="L321" s="393">
        <f>0+L189</f>
        <v>30</v>
      </c>
      <c r="M321" s="394"/>
      <c r="N321" s="394"/>
      <c r="O321" s="395"/>
      <c r="P321" s="393">
        <f>0+P189</f>
        <v>30</v>
      </c>
      <c r="Q321" s="394"/>
      <c r="R321" s="394"/>
      <c r="S321" s="395"/>
      <c r="T321" s="393">
        <f>0+T189</f>
        <v>30</v>
      </c>
      <c r="U321" s="394"/>
      <c r="V321" s="394"/>
      <c r="W321" s="395"/>
      <c r="X321" s="393">
        <f>0+X189</f>
        <v>30</v>
      </c>
      <c r="Y321" s="394"/>
      <c r="Z321" s="394"/>
      <c r="AA321" s="395"/>
      <c r="AB321" s="393">
        <f>F305+F306+F307+F308+F309+F310+F311+AB189</f>
        <v>30</v>
      </c>
      <c r="AC321" s="394"/>
      <c r="AD321" s="394"/>
      <c r="AE321" s="395"/>
      <c r="AF321" s="393">
        <f>0+AF189</f>
        <v>30</v>
      </c>
      <c r="AG321" s="394"/>
      <c r="AH321" s="394"/>
      <c r="AI321" s="395"/>
      <c r="AJ321" s="329"/>
      <c r="AK321" s="329"/>
      <c r="AL321" s="329"/>
      <c r="AM321" s="329"/>
      <c r="AN321" s="286">
        <f>SUM(L321:AI321)</f>
        <v>180</v>
      </c>
      <c r="AO321" s="210" t="b">
        <f>AN321=F317</f>
        <v>1</v>
      </c>
      <c r="AP321" s="54"/>
      <c r="AQ321" s="54"/>
    </row>
    <row r="322" spans="1:43" s="51" customFormat="1" ht="13.8" x14ac:dyDescent="0.25">
      <c r="A322" s="76"/>
      <c r="B322" s="77"/>
      <c r="C322" s="77"/>
      <c r="D322" s="77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77"/>
      <c r="T322" s="77"/>
      <c r="U322" s="52"/>
      <c r="V322" s="77"/>
      <c r="W322" s="77"/>
      <c r="X322" s="77"/>
      <c r="Y322" s="77"/>
      <c r="Z322" s="52"/>
      <c r="AA322" s="53"/>
      <c r="AB322" s="213" t="s">
        <v>233</v>
      </c>
      <c r="AC322" s="214"/>
      <c r="AD322" s="215"/>
      <c r="AE322" s="215"/>
      <c r="AF322" s="215"/>
      <c r="AG322" s="215"/>
      <c r="AH322" s="215"/>
      <c r="AI322" s="216"/>
      <c r="AJ322" s="217"/>
      <c r="AK322" s="215"/>
      <c r="AL322" s="215"/>
      <c r="AM322" s="218"/>
      <c r="AN322" s="283"/>
      <c r="AO322"/>
      <c r="AP322" s="54"/>
      <c r="AQ322" s="54"/>
    </row>
    <row r="323" spans="1:43" s="51" customFormat="1" ht="13.8" x14ac:dyDescent="0.25">
      <c r="A323" s="80" t="s">
        <v>66</v>
      </c>
      <c r="B323" s="81"/>
      <c r="C323" s="81"/>
      <c r="D323" s="81"/>
      <c r="E323" s="81"/>
      <c r="F323" s="81"/>
      <c r="G323" s="81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5"/>
      <c r="AB323" s="219" t="s">
        <v>21</v>
      </c>
      <c r="AC323" s="220"/>
      <c r="AD323" s="221"/>
      <c r="AE323" s="221"/>
      <c r="AF323" s="221"/>
      <c r="AG323" s="221"/>
      <c r="AH323" s="221"/>
      <c r="AI323" s="221"/>
      <c r="AJ323" s="221"/>
      <c r="AK323" s="221"/>
      <c r="AL323" s="221"/>
      <c r="AM323" s="222"/>
      <c r="AN323" s="283"/>
      <c r="AO323"/>
      <c r="AP323" s="54"/>
      <c r="AQ323" s="54"/>
    </row>
    <row r="324" spans="1:43" s="51" customFormat="1" ht="15" customHeight="1" x14ac:dyDescent="0.25">
      <c r="A324" s="514" t="s">
        <v>12</v>
      </c>
      <c r="B324" s="315" t="s">
        <v>280</v>
      </c>
      <c r="C324" s="315"/>
      <c r="D324" s="315"/>
      <c r="E324" s="315"/>
      <c r="F324" s="315"/>
      <c r="G324" s="315"/>
      <c r="H324" s="315"/>
      <c r="I324" s="315"/>
      <c r="J324" s="315"/>
      <c r="K324" s="315"/>
      <c r="L324" s="315"/>
      <c r="M324" s="315"/>
      <c r="N324" s="315"/>
      <c r="O324" s="315"/>
      <c r="P324" s="315"/>
      <c r="Q324" s="315"/>
      <c r="R324" s="315"/>
      <c r="S324" s="315"/>
      <c r="T324" s="315"/>
      <c r="U324" s="315"/>
      <c r="V324" s="315"/>
      <c r="W324" s="315"/>
      <c r="X324" s="315"/>
      <c r="Y324" s="315"/>
      <c r="Z324" s="315"/>
      <c r="AA324" s="316"/>
      <c r="AB324" s="223" t="s">
        <v>8</v>
      </c>
      <c r="AC324" s="224" t="s">
        <v>227</v>
      </c>
      <c r="AD324" s="221"/>
      <c r="AE324" s="221"/>
      <c r="AF324" s="221"/>
      <c r="AG324" s="221"/>
      <c r="AH324" s="221"/>
      <c r="AI324" s="221"/>
      <c r="AJ324" s="221"/>
      <c r="AK324" s="221"/>
      <c r="AL324" s="221"/>
      <c r="AM324" s="222"/>
      <c r="AN324" s="283"/>
      <c r="AO324"/>
      <c r="AP324" s="54"/>
      <c r="AQ324" s="54"/>
    </row>
    <row r="325" spans="1:43" s="51" customFormat="1" ht="13.95" customHeight="1" x14ac:dyDescent="0.25">
      <c r="A325" s="514"/>
      <c r="B325" s="315"/>
      <c r="C325" s="315"/>
      <c r="D325" s="315"/>
      <c r="E325" s="315"/>
      <c r="F325" s="315"/>
      <c r="G325" s="315"/>
      <c r="H325" s="315"/>
      <c r="I325" s="315"/>
      <c r="J325" s="315"/>
      <c r="K325" s="315"/>
      <c r="L325" s="315"/>
      <c r="M325" s="315"/>
      <c r="N325" s="315"/>
      <c r="O325" s="315"/>
      <c r="P325" s="315"/>
      <c r="Q325" s="315"/>
      <c r="R325" s="315"/>
      <c r="S325" s="315"/>
      <c r="T325" s="315"/>
      <c r="U325" s="315"/>
      <c r="V325" s="315"/>
      <c r="W325" s="315"/>
      <c r="X325" s="315"/>
      <c r="Y325" s="315"/>
      <c r="Z325" s="315"/>
      <c r="AA325" s="316"/>
      <c r="AB325" s="223" t="s">
        <v>9</v>
      </c>
      <c r="AC325" s="224" t="s">
        <v>228</v>
      </c>
      <c r="AD325" s="221"/>
      <c r="AE325" s="221"/>
      <c r="AF325" s="225"/>
      <c r="AG325" s="221"/>
      <c r="AH325" s="221"/>
      <c r="AI325" s="221"/>
      <c r="AJ325" s="221"/>
      <c r="AK325" s="221"/>
      <c r="AL325" s="221"/>
      <c r="AM325" s="222"/>
      <c r="AN325" s="283"/>
      <c r="AO325"/>
      <c r="AP325" s="54"/>
      <c r="AQ325" s="54"/>
    </row>
    <row r="326" spans="1:43" s="51" customFormat="1" ht="15" x14ac:dyDescent="0.25">
      <c r="A326" s="140" t="s">
        <v>13</v>
      </c>
      <c r="B326" s="2" t="s">
        <v>283</v>
      </c>
      <c r="C326" s="4"/>
      <c r="D326" s="54"/>
      <c r="E326" s="54"/>
      <c r="F326" s="5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81"/>
      <c r="R326" s="81"/>
      <c r="S326" s="81"/>
      <c r="T326" s="81"/>
      <c r="U326" s="81"/>
      <c r="V326" s="81"/>
      <c r="W326" s="81"/>
      <c r="X326" s="54"/>
      <c r="Y326" s="54"/>
      <c r="Z326" s="54"/>
      <c r="AA326" s="55"/>
      <c r="AB326" s="223" t="s">
        <v>10</v>
      </c>
      <c r="AC326" s="224" t="s">
        <v>229</v>
      </c>
      <c r="AD326" s="221"/>
      <c r="AE326" s="221"/>
      <c r="AF326" s="221"/>
      <c r="AG326" s="221"/>
      <c r="AH326" s="221"/>
      <c r="AI326" s="221"/>
      <c r="AJ326" s="221"/>
      <c r="AK326" s="221"/>
      <c r="AL326" s="221"/>
      <c r="AM326" s="222"/>
      <c r="AN326" s="283"/>
      <c r="AO326"/>
      <c r="AP326" s="54"/>
      <c r="AQ326" s="54"/>
    </row>
    <row r="327" spans="1:43" s="51" customFormat="1" ht="15" x14ac:dyDescent="0.25">
      <c r="A327" s="140" t="s">
        <v>14</v>
      </c>
      <c r="B327" s="4" t="s">
        <v>281</v>
      </c>
      <c r="C327" s="4"/>
      <c r="D327" s="4"/>
      <c r="E327" s="4"/>
      <c r="F327" s="4"/>
      <c r="G327" s="4"/>
      <c r="H327" s="27"/>
      <c r="I327" s="27"/>
      <c r="J327" s="27"/>
      <c r="K327" s="27"/>
      <c r="L327" s="27"/>
      <c r="M327" s="27"/>
      <c r="N327" s="27"/>
      <c r="O327" s="27"/>
      <c r="P327" s="27"/>
      <c r="Q327" s="88"/>
      <c r="R327" s="88"/>
      <c r="S327" s="88"/>
      <c r="T327" s="88"/>
      <c r="U327" s="88"/>
      <c r="V327" s="88"/>
      <c r="W327" s="88"/>
      <c r="X327" s="54"/>
      <c r="Y327" s="54"/>
      <c r="Z327" s="54"/>
      <c r="AA327" s="55"/>
      <c r="AB327" s="223" t="s">
        <v>230</v>
      </c>
      <c r="AC327" s="224" t="s">
        <v>231</v>
      </c>
      <c r="AD327" s="221"/>
      <c r="AE327" s="221"/>
      <c r="AF327" s="221"/>
      <c r="AG327" s="221"/>
      <c r="AH327" s="221"/>
      <c r="AI327" s="221"/>
      <c r="AJ327" s="221"/>
      <c r="AK327" s="221"/>
      <c r="AL327" s="221"/>
      <c r="AM327" s="222"/>
      <c r="AN327" s="283"/>
      <c r="AO327"/>
      <c r="AP327" s="54"/>
      <c r="AQ327" s="54"/>
    </row>
    <row r="328" spans="1:43" s="51" customFormat="1" ht="13.95" customHeight="1" x14ac:dyDescent="0.25">
      <c r="A328" s="515" t="s">
        <v>15</v>
      </c>
      <c r="B328" s="516" t="s">
        <v>213</v>
      </c>
      <c r="C328" s="516"/>
      <c r="D328" s="516"/>
      <c r="E328" s="516"/>
      <c r="F328" s="516"/>
      <c r="G328" s="516"/>
      <c r="H328" s="516"/>
      <c r="I328" s="516"/>
      <c r="J328" s="516"/>
      <c r="K328" s="516"/>
      <c r="L328" s="516"/>
      <c r="M328" s="516"/>
      <c r="N328" s="516"/>
      <c r="O328" s="516"/>
      <c r="P328" s="516"/>
      <c r="Q328" s="516"/>
      <c r="R328" s="516"/>
      <c r="S328" s="516"/>
      <c r="T328" s="516"/>
      <c r="U328" s="516"/>
      <c r="V328" s="516"/>
      <c r="W328" s="516"/>
      <c r="X328" s="516"/>
      <c r="Y328" s="516"/>
      <c r="Z328" s="516"/>
      <c r="AA328" s="517"/>
      <c r="AB328" s="223" t="s">
        <v>22</v>
      </c>
      <c r="AC328" s="224" t="s">
        <v>232</v>
      </c>
      <c r="AD328" s="221"/>
      <c r="AE328" s="221"/>
      <c r="AF328" s="221"/>
      <c r="AG328" s="225"/>
      <c r="AH328" s="225"/>
      <c r="AI328" s="225"/>
      <c r="AJ328" s="225"/>
      <c r="AK328" s="221"/>
      <c r="AL328" s="221"/>
      <c r="AM328" s="222"/>
      <c r="AN328" s="283"/>
      <c r="AO328"/>
      <c r="AP328" s="54"/>
      <c r="AQ328" s="54"/>
    </row>
    <row r="329" spans="1:43" s="51" customFormat="1" ht="15.75" customHeight="1" thickBot="1" x14ac:dyDescent="0.3">
      <c r="A329" s="515"/>
      <c r="B329" s="516"/>
      <c r="C329" s="516"/>
      <c r="D329" s="516"/>
      <c r="E329" s="516"/>
      <c r="F329" s="516"/>
      <c r="G329" s="516"/>
      <c r="H329" s="516"/>
      <c r="I329" s="516"/>
      <c r="J329" s="516"/>
      <c r="K329" s="516"/>
      <c r="L329" s="516"/>
      <c r="M329" s="516"/>
      <c r="N329" s="516"/>
      <c r="O329" s="516"/>
      <c r="P329" s="516"/>
      <c r="Q329" s="516"/>
      <c r="R329" s="516"/>
      <c r="S329" s="516"/>
      <c r="T329" s="516"/>
      <c r="U329" s="516"/>
      <c r="V329" s="516"/>
      <c r="W329" s="516"/>
      <c r="X329" s="516"/>
      <c r="Y329" s="516"/>
      <c r="Z329" s="516"/>
      <c r="AA329" s="517"/>
      <c r="AB329" s="223" t="s">
        <v>234</v>
      </c>
      <c r="AC329" s="224" t="s">
        <v>235</v>
      </c>
      <c r="AD329" s="221"/>
      <c r="AE329" s="221"/>
      <c r="AF329" s="221"/>
      <c r="AG329" s="221"/>
      <c r="AH329" s="221"/>
      <c r="AI329" s="221"/>
      <c r="AJ329" s="221"/>
      <c r="AK329" s="221"/>
      <c r="AL329" s="221"/>
      <c r="AM329" s="222"/>
      <c r="AN329" s="283"/>
      <c r="AO329"/>
      <c r="AP329" s="54"/>
      <c r="AQ329" s="54"/>
    </row>
    <row r="330" spans="1:43" s="51" customFormat="1" ht="15.6" thickBot="1" x14ac:dyDescent="0.3">
      <c r="A330" s="140" t="s">
        <v>16</v>
      </c>
      <c r="B330" s="276" t="s">
        <v>282</v>
      </c>
      <c r="C330" s="278"/>
      <c r="D330" s="278"/>
      <c r="E330" s="278"/>
      <c r="F330" s="278"/>
      <c r="G330" s="278"/>
      <c r="H330" s="278"/>
      <c r="I330" s="278"/>
      <c r="J330" s="278"/>
      <c r="K330" s="278"/>
      <c r="L330" s="278"/>
      <c r="M330" s="278"/>
      <c r="N330" s="278"/>
      <c r="O330" s="278"/>
      <c r="P330" s="278"/>
      <c r="Q330" s="278"/>
      <c r="R330" s="278"/>
      <c r="S330" s="278"/>
      <c r="T330" s="278"/>
      <c r="U330" s="278"/>
      <c r="V330" s="278"/>
      <c r="W330" s="278"/>
      <c r="X330" s="278"/>
      <c r="Y330" s="278"/>
      <c r="Z330" s="278"/>
      <c r="AA330" s="279"/>
      <c r="AB330" s="226"/>
      <c r="AC330" s="207" t="s">
        <v>236</v>
      </c>
      <c r="AD330" s="207"/>
      <c r="AE330" s="221"/>
      <c r="AF330" s="221"/>
      <c r="AG330" s="221"/>
      <c r="AH330" s="221"/>
      <c r="AI330" s="221"/>
      <c r="AJ330" s="221"/>
      <c r="AK330" s="221"/>
      <c r="AL330" s="221"/>
      <c r="AM330" s="222"/>
      <c r="AN330" s="283"/>
      <c r="AO330"/>
      <c r="AP330" s="54"/>
      <c r="AQ330" s="54"/>
    </row>
    <row r="331" spans="1:43" s="51" customFormat="1" ht="15.6" thickBot="1" x14ac:dyDescent="0.3">
      <c r="A331" s="140" t="s">
        <v>26</v>
      </c>
      <c r="B331" s="276" t="s">
        <v>285</v>
      </c>
      <c r="C331" s="276"/>
      <c r="D331" s="276"/>
      <c r="E331" s="276"/>
      <c r="F331" s="276"/>
      <c r="G331" s="276"/>
      <c r="H331" s="276"/>
      <c r="I331" s="276"/>
      <c r="J331" s="276"/>
      <c r="K331" s="276"/>
      <c r="L331" s="276"/>
      <c r="M331" s="276"/>
      <c r="N331" s="276"/>
      <c r="O331" s="276"/>
      <c r="P331" s="276"/>
      <c r="Q331" s="276"/>
      <c r="R331" s="276"/>
      <c r="S331" s="276"/>
      <c r="T331" s="276"/>
      <c r="U331" s="276"/>
      <c r="V331" s="276"/>
      <c r="W331" s="276"/>
      <c r="X331" s="276"/>
      <c r="Y331" s="276"/>
      <c r="Z331" s="276"/>
      <c r="AA331" s="277"/>
      <c r="AB331" s="227"/>
      <c r="AC331" s="207" t="s">
        <v>237</v>
      </c>
      <c r="AD331" s="207"/>
      <c r="AE331" s="225"/>
      <c r="AF331" s="225"/>
      <c r="AG331" s="225"/>
      <c r="AH331" s="225"/>
      <c r="AI331" s="225"/>
      <c r="AJ331" s="225"/>
      <c r="AK331" s="225"/>
      <c r="AL331" s="225"/>
      <c r="AM331" s="222"/>
      <c r="AN331" s="283"/>
      <c r="AO331"/>
      <c r="AP331" s="54"/>
      <c r="AQ331" s="54"/>
    </row>
    <row r="332" spans="1:43" s="51" customFormat="1" ht="15" x14ac:dyDescent="0.25">
      <c r="A332" s="140" t="s">
        <v>27</v>
      </c>
      <c r="B332" s="276" t="s">
        <v>284</v>
      </c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81"/>
      <c r="R332" s="81"/>
      <c r="S332" s="81"/>
      <c r="T332" s="81"/>
      <c r="U332" s="81"/>
      <c r="V332" s="81"/>
      <c r="W332" s="81"/>
      <c r="X332" s="54"/>
      <c r="Y332" s="54"/>
      <c r="Z332" s="54"/>
      <c r="AA332" s="55"/>
      <c r="AB332"/>
      <c r="AC332" s="228"/>
      <c r="AD332"/>
      <c r="AE332"/>
      <c r="AF332" s="81"/>
      <c r="AG332"/>
      <c r="AH332"/>
      <c r="AI332"/>
      <c r="AJ332"/>
      <c r="AK332" s="54"/>
      <c r="AL332" s="54"/>
      <c r="AM332" s="55"/>
      <c r="AN332" s="283"/>
      <c r="AO332"/>
      <c r="AP332" s="54"/>
      <c r="AQ332" s="54"/>
    </row>
    <row r="333" spans="1:43" s="51" customFormat="1" ht="14.4" thickBot="1" x14ac:dyDescent="0.3">
      <c r="A333" s="90"/>
      <c r="B333" s="91"/>
      <c r="C333" s="91"/>
      <c r="D333" s="91"/>
      <c r="E333" s="92"/>
      <c r="F333" s="92"/>
      <c r="G333" s="92"/>
      <c r="H333" s="92"/>
      <c r="I333" s="92"/>
      <c r="J333" s="92"/>
      <c r="K333" s="91"/>
      <c r="L333" s="91"/>
      <c r="M333" s="91"/>
      <c r="N333" s="91"/>
      <c r="O333" s="91"/>
      <c r="P333" s="91"/>
      <c r="Q333" s="91"/>
      <c r="R333" s="91"/>
      <c r="S333" s="91"/>
      <c r="T333" s="91"/>
      <c r="U333" s="93"/>
      <c r="V333" s="93"/>
      <c r="W333" s="93"/>
      <c r="X333" s="93"/>
      <c r="Y333" s="93"/>
      <c r="Z333" s="93"/>
      <c r="AA333" s="94"/>
      <c r="AB333" s="317" t="s">
        <v>122</v>
      </c>
      <c r="AC333" s="318"/>
      <c r="AD333" s="318"/>
      <c r="AE333" s="318"/>
      <c r="AF333" s="318"/>
      <c r="AG333" s="318"/>
      <c r="AH333" s="318"/>
      <c r="AI333" s="318"/>
      <c r="AJ333" s="318"/>
      <c r="AK333" s="318"/>
      <c r="AL333" s="318"/>
      <c r="AM333" s="319"/>
      <c r="AN333" s="283"/>
      <c r="AO333"/>
      <c r="AP333" s="54"/>
      <c r="AQ333" s="54"/>
    </row>
    <row r="334" spans="1:43" s="51" customFormat="1" ht="15" x14ac:dyDescent="0.25">
      <c r="A334" s="437"/>
      <c r="B334" s="438"/>
      <c r="C334" s="439"/>
      <c r="D334" s="440" t="s">
        <v>217</v>
      </c>
      <c r="E334" s="441"/>
      <c r="F334" s="441"/>
      <c r="G334" s="441"/>
      <c r="H334" s="441"/>
      <c r="I334" s="441"/>
      <c r="J334" s="441"/>
      <c r="K334" s="441"/>
      <c r="L334" s="441"/>
      <c r="M334" s="441"/>
      <c r="N334" s="441"/>
      <c r="O334" s="441"/>
      <c r="P334" s="441"/>
      <c r="Q334" s="441"/>
      <c r="R334" s="441"/>
      <c r="S334" s="441"/>
      <c r="T334" s="441"/>
      <c r="U334" s="441"/>
      <c r="V334" s="441"/>
      <c r="W334" s="441"/>
      <c r="X334" s="442"/>
      <c r="Y334" s="442"/>
      <c r="Z334" s="442"/>
      <c r="AA334" s="443"/>
      <c r="AB334" s="448"/>
      <c r="AC334" s="334"/>
      <c r="AD334" s="334"/>
      <c r="AE334" s="334"/>
      <c r="AF334" s="334"/>
      <c r="AG334" s="334"/>
      <c r="AH334" s="334"/>
      <c r="AI334" s="334"/>
      <c r="AJ334" s="334"/>
      <c r="AK334" s="334"/>
      <c r="AL334" s="334"/>
      <c r="AM334" s="449"/>
      <c r="AN334" s="283"/>
      <c r="AO334"/>
      <c r="AP334" s="54"/>
    </row>
    <row r="335" spans="1:43" s="51" customFormat="1" ht="15" x14ac:dyDescent="0.25">
      <c r="A335" s="434" t="s">
        <v>91</v>
      </c>
      <c r="B335" s="337"/>
      <c r="C335" s="435"/>
      <c r="D335" s="444"/>
      <c r="E335" s="445"/>
      <c r="F335" s="445"/>
      <c r="G335" s="445"/>
      <c r="H335" s="445"/>
      <c r="I335" s="445"/>
      <c r="J335" s="445"/>
      <c r="K335" s="445"/>
      <c r="L335" s="445"/>
      <c r="M335" s="445"/>
      <c r="N335" s="445"/>
      <c r="O335" s="445"/>
      <c r="P335" s="445"/>
      <c r="Q335" s="445"/>
      <c r="R335" s="445"/>
      <c r="S335" s="445"/>
      <c r="T335" s="445"/>
      <c r="U335" s="445"/>
      <c r="V335" s="445"/>
      <c r="W335" s="445"/>
      <c r="X335" s="446"/>
      <c r="Y335" s="446"/>
      <c r="Z335" s="446"/>
      <c r="AA335" s="447"/>
      <c r="AB335" s="434"/>
      <c r="AC335" s="337"/>
      <c r="AD335" s="337"/>
      <c r="AE335" s="337"/>
      <c r="AF335" s="337"/>
      <c r="AG335" s="337"/>
      <c r="AH335" s="337"/>
      <c r="AI335" s="337"/>
      <c r="AJ335" s="337"/>
      <c r="AK335" s="337"/>
      <c r="AL335" s="337"/>
      <c r="AM335" s="436"/>
      <c r="AN335" s="283"/>
      <c r="AO335"/>
    </row>
    <row r="336" spans="1:43" s="51" customFormat="1" ht="34.799999999999997" x14ac:dyDescent="0.25">
      <c r="A336" s="434"/>
      <c r="B336" s="337"/>
      <c r="C336" s="435"/>
      <c r="D336" s="2" t="s">
        <v>53</v>
      </c>
      <c r="E336" s="50"/>
      <c r="F336" s="50"/>
      <c r="G336" s="50"/>
      <c r="H336" s="50"/>
      <c r="I336" s="57" t="str">
        <f>(D9)</f>
        <v>PROFIL PRAKTYCZNY</v>
      </c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4"/>
      <c r="Y336" s="54"/>
      <c r="Z336" s="54"/>
      <c r="AA336" s="54"/>
      <c r="AB336" s="434"/>
      <c r="AC336" s="337"/>
      <c r="AD336" s="337"/>
      <c r="AE336" s="337"/>
      <c r="AF336" s="337"/>
      <c r="AG336" s="337"/>
      <c r="AH336" s="337"/>
      <c r="AI336" s="337"/>
      <c r="AJ336" s="337"/>
      <c r="AK336" s="337"/>
      <c r="AL336" s="337"/>
      <c r="AM336" s="436"/>
      <c r="AN336" s="283"/>
      <c r="AO336"/>
    </row>
    <row r="337" spans="1:42" s="51" customFormat="1" ht="15" x14ac:dyDescent="0.25">
      <c r="A337" s="434"/>
      <c r="B337" s="418"/>
      <c r="C337" s="419"/>
      <c r="D337" s="2" t="s">
        <v>41</v>
      </c>
      <c r="E337" s="56"/>
      <c r="F337" s="56"/>
      <c r="G337" s="56"/>
      <c r="H337" s="56"/>
      <c r="I337" s="57" t="str">
        <f>(D10)</f>
        <v>STUDIA PIERWSZEGO STOPNIA (3-letnie, licencjackie)</v>
      </c>
      <c r="J337" s="4"/>
      <c r="K337" s="56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2"/>
      <c r="W337" s="2"/>
      <c r="X337" s="4"/>
      <c r="Y337" s="2"/>
      <c r="Z337" s="2"/>
      <c r="AA337" s="2"/>
      <c r="AB337" s="413"/>
      <c r="AC337" s="414"/>
      <c r="AD337" s="414"/>
      <c r="AE337" s="414"/>
      <c r="AF337" s="414"/>
      <c r="AG337" s="414"/>
      <c r="AH337" s="414"/>
      <c r="AI337" s="414"/>
      <c r="AJ337" s="414"/>
      <c r="AK337" s="414"/>
      <c r="AL337" s="414"/>
      <c r="AM337" s="416"/>
      <c r="AN337" s="283"/>
      <c r="AO337"/>
    </row>
    <row r="338" spans="1:42" s="51" customFormat="1" ht="15" x14ac:dyDescent="0.25">
      <c r="A338" s="417"/>
      <c r="B338" s="418"/>
      <c r="C338" s="419"/>
      <c r="D338" s="2" t="s">
        <v>40</v>
      </c>
      <c r="E338" s="56"/>
      <c r="F338" s="56"/>
      <c r="G338" s="2"/>
      <c r="H338" s="2"/>
      <c r="I338" s="57" t="str">
        <f>(D11)</f>
        <v>STUDIA NIESTACJONARNE</v>
      </c>
      <c r="J338" s="4"/>
      <c r="K338" s="57"/>
      <c r="L338" s="57"/>
      <c r="M338" s="58"/>
      <c r="N338" s="56"/>
      <c r="O338" s="57"/>
      <c r="P338" s="57"/>
      <c r="Q338" s="57"/>
      <c r="R338" s="57"/>
      <c r="S338" s="57"/>
      <c r="T338" s="57"/>
      <c r="U338" s="57"/>
      <c r="V338" s="2"/>
      <c r="W338" s="2"/>
      <c r="X338" s="4"/>
      <c r="Y338" s="49"/>
      <c r="Z338" s="49"/>
      <c r="AA338" s="49"/>
      <c r="AB338" s="413" t="s">
        <v>86</v>
      </c>
      <c r="AC338" s="414"/>
      <c r="AD338" s="414"/>
      <c r="AE338" s="414"/>
      <c r="AF338" s="414"/>
      <c r="AG338" s="414"/>
      <c r="AH338" s="414"/>
      <c r="AI338" s="414"/>
      <c r="AJ338" s="414"/>
      <c r="AK338" s="414"/>
      <c r="AL338" s="414"/>
      <c r="AM338" s="416"/>
      <c r="AN338" s="283"/>
      <c r="AO338"/>
    </row>
    <row r="339" spans="1:42" s="51" customFormat="1" ht="15" x14ac:dyDescent="0.25">
      <c r="A339" s="413"/>
      <c r="B339" s="414"/>
      <c r="C339" s="415"/>
      <c r="D339" s="2" t="s">
        <v>0</v>
      </c>
      <c r="E339" s="2"/>
      <c r="F339" s="2"/>
      <c r="G339" s="2"/>
      <c r="H339" s="2"/>
      <c r="I339" s="57" t="str">
        <f>(D8)</f>
        <v>FINANSE I RACHUNKOWOŚĆ</v>
      </c>
      <c r="J339" s="4"/>
      <c r="K339" s="57"/>
      <c r="L339" s="57"/>
      <c r="M339" s="57"/>
      <c r="N339" s="56"/>
      <c r="O339" s="57"/>
      <c r="P339" s="57"/>
      <c r="Q339" s="57"/>
      <c r="R339" s="57"/>
      <c r="S339" s="57"/>
      <c r="T339" s="57"/>
      <c r="U339" s="57"/>
      <c r="V339" s="2"/>
      <c r="W339" s="2"/>
      <c r="X339" s="4"/>
      <c r="Y339" s="49"/>
      <c r="Z339" s="49"/>
      <c r="AA339" s="49"/>
      <c r="AB339" s="413" t="s">
        <v>52</v>
      </c>
      <c r="AC339" s="414"/>
      <c r="AD339" s="414"/>
      <c r="AE339" s="414"/>
      <c r="AF339" s="414"/>
      <c r="AG339" s="414"/>
      <c r="AH339" s="414"/>
      <c r="AI339" s="414"/>
      <c r="AJ339" s="414"/>
      <c r="AK339" s="414"/>
      <c r="AL339" s="414"/>
      <c r="AM339" s="416"/>
      <c r="AN339" s="283"/>
      <c r="AO339"/>
    </row>
    <row r="340" spans="1:42" s="51" customFormat="1" ht="15" x14ac:dyDescent="0.25">
      <c r="A340" s="417"/>
      <c r="B340" s="418"/>
      <c r="C340" s="419"/>
      <c r="D340" s="5" t="s">
        <v>1</v>
      </c>
      <c r="E340" s="2"/>
      <c r="F340" s="2"/>
      <c r="G340" s="2"/>
      <c r="H340" s="2"/>
      <c r="I340" s="58" t="s">
        <v>210</v>
      </c>
      <c r="J340" s="4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2"/>
      <c r="W340" s="2"/>
      <c r="X340" s="4"/>
      <c r="Y340" s="2"/>
      <c r="Z340" s="2"/>
      <c r="AA340" s="2"/>
      <c r="AB340" s="417"/>
      <c r="AC340" s="418"/>
      <c r="AD340" s="418"/>
      <c r="AE340" s="418"/>
      <c r="AF340" s="418"/>
      <c r="AG340" s="418"/>
      <c r="AH340" s="418"/>
      <c r="AI340" s="418"/>
      <c r="AJ340" s="418"/>
      <c r="AK340" s="418"/>
      <c r="AL340" s="418"/>
      <c r="AM340" s="420"/>
      <c r="AN340" s="283"/>
      <c r="AO340"/>
    </row>
    <row r="341" spans="1:42" s="51" customFormat="1" ht="15.6" thickBot="1" x14ac:dyDescent="0.3">
      <c r="A341" s="421"/>
      <c r="B341" s="422"/>
      <c r="C341" s="423"/>
      <c r="D341" s="424"/>
      <c r="E341" s="422"/>
      <c r="F341" s="422"/>
      <c r="G341" s="422"/>
      <c r="H341" s="422"/>
      <c r="I341" s="422"/>
      <c r="J341" s="422"/>
      <c r="K341" s="422"/>
      <c r="L341" s="422"/>
      <c r="M341" s="422"/>
      <c r="N341" s="422"/>
      <c r="O341" s="422"/>
      <c r="P341" s="422"/>
      <c r="Q341" s="422"/>
      <c r="R341" s="422"/>
      <c r="S341" s="422"/>
      <c r="T341" s="422"/>
      <c r="U341" s="422"/>
      <c r="V341" s="422"/>
      <c r="W341" s="422"/>
      <c r="X341" s="422"/>
      <c r="Y341" s="422"/>
      <c r="Z341" s="422"/>
      <c r="AA341" s="425"/>
      <c r="AB341" s="426"/>
      <c r="AC341" s="427"/>
      <c r="AD341" s="427"/>
      <c r="AE341" s="427"/>
      <c r="AF341" s="427"/>
      <c r="AG341" s="427"/>
      <c r="AH341" s="427"/>
      <c r="AI341" s="427"/>
      <c r="AJ341" s="427"/>
      <c r="AK341" s="427"/>
      <c r="AL341" s="427"/>
      <c r="AM341" s="428"/>
      <c r="AN341" s="283"/>
      <c r="AO341"/>
    </row>
    <row r="342" spans="1:42" s="51" customFormat="1" ht="14.4" thickBot="1" x14ac:dyDescent="0.3">
      <c r="A342" s="107"/>
      <c r="B342" s="62"/>
      <c r="C342" s="62"/>
      <c r="D342" s="60"/>
      <c r="E342" s="54"/>
      <c r="F342" s="54"/>
      <c r="G342" s="54"/>
      <c r="H342" s="54"/>
      <c r="I342" s="54"/>
      <c r="J342" s="54"/>
      <c r="K342" s="108"/>
      <c r="L342" s="108"/>
      <c r="M342" s="108"/>
      <c r="N342" s="108"/>
      <c r="O342" s="108"/>
      <c r="P342" s="108"/>
      <c r="Q342" s="108"/>
      <c r="R342" s="108"/>
      <c r="S342" s="108"/>
      <c r="T342" s="108"/>
      <c r="U342" s="108"/>
      <c r="V342" s="86"/>
      <c r="W342" s="86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54"/>
      <c r="AM342" s="55"/>
      <c r="AN342" s="283"/>
      <c r="AO342"/>
    </row>
    <row r="343" spans="1:42" s="51" customFormat="1" x14ac:dyDescent="0.25">
      <c r="A343" s="396" t="s">
        <v>76</v>
      </c>
      <c r="B343" s="399" t="s">
        <v>47</v>
      </c>
      <c r="C343" s="400"/>
      <c r="D343" s="405" t="s">
        <v>2</v>
      </c>
      <c r="E343" s="406"/>
      <c r="F343" s="407"/>
      <c r="G343" s="411" t="s">
        <v>3</v>
      </c>
      <c r="H343" s="343"/>
      <c r="I343" s="343"/>
      <c r="J343" s="343"/>
      <c r="K343" s="343"/>
      <c r="L343" s="353" t="s">
        <v>127</v>
      </c>
      <c r="M343" s="343"/>
      <c r="N343" s="343"/>
      <c r="O343" s="343"/>
      <c r="P343" s="343"/>
      <c r="Q343" s="343"/>
      <c r="R343" s="343"/>
      <c r="S343" s="343"/>
      <c r="T343" s="343"/>
      <c r="U343" s="343"/>
      <c r="V343" s="343"/>
      <c r="W343" s="343"/>
      <c r="X343" s="343"/>
      <c r="Y343" s="343"/>
      <c r="Z343" s="343"/>
      <c r="AA343" s="343"/>
      <c r="AB343" s="343"/>
      <c r="AC343" s="343"/>
      <c r="AD343" s="343"/>
      <c r="AE343" s="343"/>
      <c r="AF343" s="343"/>
      <c r="AG343" s="343"/>
      <c r="AH343" s="343"/>
      <c r="AI343" s="343"/>
      <c r="AJ343" s="343"/>
      <c r="AK343" s="343"/>
      <c r="AL343" s="343"/>
      <c r="AM343" s="344"/>
      <c r="AN343" s="283"/>
      <c r="AO343"/>
    </row>
    <row r="344" spans="1:42" s="51" customFormat="1" x14ac:dyDescent="0.25">
      <c r="A344" s="397"/>
      <c r="B344" s="401"/>
      <c r="C344" s="402"/>
      <c r="D344" s="408"/>
      <c r="E344" s="409"/>
      <c r="F344" s="410"/>
      <c r="G344" s="307" t="s">
        <v>4</v>
      </c>
      <c r="H344" s="384" t="s">
        <v>5</v>
      </c>
      <c r="I344" s="384"/>
      <c r="J344" s="384"/>
      <c r="K344" s="386"/>
      <c r="L344" s="312" t="s">
        <v>55</v>
      </c>
      <c r="M344" s="313"/>
      <c r="N344" s="313"/>
      <c r="O344" s="314"/>
      <c r="P344" s="312" t="s">
        <v>56</v>
      </c>
      <c r="Q344" s="313"/>
      <c r="R344" s="313"/>
      <c r="S344" s="314"/>
      <c r="T344" s="312" t="s">
        <v>57</v>
      </c>
      <c r="U344" s="313"/>
      <c r="V344" s="313"/>
      <c r="W344" s="314"/>
      <c r="X344" s="312" t="s">
        <v>58</v>
      </c>
      <c r="Y344" s="313"/>
      <c r="Z344" s="313"/>
      <c r="AA344" s="314"/>
      <c r="AB344" s="312" t="s">
        <v>59</v>
      </c>
      <c r="AC344" s="313"/>
      <c r="AD344" s="313"/>
      <c r="AE344" s="314"/>
      <c r="AF344" s="312" t="s">
        <v>60</v>
      </c>
      <c r="AG344" s="313"/>
      <c r="AH344" s="313"/>
      <c r="AI344" s="314"/>
      <c r="AJ344" s="309" t="s">
        <v>61</v>
      </c>
      <c r="AK344" s="310"/>
      <c r="AL344" s="310"/>
      <c r="AM344" s="311"/>
      <c r="AN344" s="283"/>
      <c r="AO344"/>
    </row>
    <row r="345" spans="1:42" s="51" customFormat="1" x14ac:dyDescent="0.25">
      <c r="A345" s="397"/>
      <c r="B345" s="401"/>
      <c r="C345" s="402"/>
      <c r="D345" s="349" t="s">
        <v>6</v>
      </c>
      <c r="E345" s="305" t="s">
        <v>7</v>
      </c>
      <c r="F345" s="299" t="s">
        <v>38</v>
      </c>
      <c r="G345" s="412"/>
      <c r="H345" s="384" t="s">
        <v>8</v>
      </c>
      <c r="I345" s="384" t="s">
        <v>9</v>
      </c>
      <c r="J345" s="384" t="s">
        <v>62</v>
      </c>
      <c r="K345" s="386" t="s">
        <v>142</v>
      </c>
      <c r="L345" s="429" t="s">
        <v>84</v>
      </c>
      <c r="M345" s="430"/>
      <c r="N345" s="430"/>
      <c r="O345" s="430"/>
      <c r="P345" s="430"/>
      <c r="Q345" s="430"/>
      <c r="R345" s="430"/>
      <c r="S345" s="430"/>
      <c r="T345" s="430"/>
      <c r="U345" s="430"/>
      <c r="V345" s="430"/>
      <c r="W345" s="430"/>
      <c r="X345" s="430"/>
      <c r="Y345" s="430"/>
      <c r="Z345" s="430"/>
      <c r="AA345" s="430"/>
      <c r="AB345" s="430"/>
      <c r="AC345" s="430"/>
      <c r="AD345" s="430"/>
      <c r="AE345" s="430"/>
      <c r="AF345" s="430"/>
      <c r="AG345" s="430"/>
      <c r="AH345" s="430"/>
      <c r="AI345" s="430"/>
      <c r="AJ345" s="430"/>
      <c r="AK345" s="430"/>
      <c r="AL345" s="430"/>
      <c r="AM345" s="431"/>
      <c r="AN345" s="283"/>
      <c r="AO345"/>
    </row>
    <row r="346" spans="1:42" s="51" customFormat="1" x14ac:dyDescent="0.25">
      <c r="A346" s="397"/>
      <c r="B346" s="401"/>
      <c r="C346" s="402"/>
      <c r="D346" s="349"/>
      <c r="E346" s="351"/>
      <c r="F346" s="352"/>
      <c r="G346" s="412"/>
      <c r="H346" s="384"/>
      <c r="I346" s="384"/>
      <c r="J346" s="384"/>
      <c r="K346" s="386"/>
      <c r="L346" s="307" t="s">
        <v>8</v>
      </c>
      <c r="M346" s="303" t="s">
        <v>9</v>
      </c>
      <c r="N346" s="305" t="s">
        <v>10</v>
      </c>
      <c r="O346" s="299" t="s">
        <v>143</v>
      </c>
      <c r="P346" s="307" t="s">
        <v>8</v>
      </c>
      <c r="Q346" s="303" t="s">
        <v>9</v>
      </c>
      <c r="R346" s="305" t="s">
        <v>10</v>
      </c>
      <c r="S346" s="299" t="s">
        <v>143</v>
      </c>
      <c r="T346" s="307" t="s">
        <v>8</v>
      </c>
      <c r="U346" s="303" t="s">
        <v>9</v>
      </c>
      <c r="V346" s="305" t="s">
        <v>10</v>
      </c>
      <c r="W346" s="299" t="s">
        <v>143</v>
      </c>
      <c r="X346" s="307" t="s">
        <v>8</v>
      </c>
      <c r="Y346" s="303" t="s">
        <v>9</v>
      </c>
      <c r="Z346" s="305" t="s">
        <v>10</v>
      </c>
      <c r="AA346" s="299" t="s">
        <v>143</v>
      </c>
      <c r="AB346" s="307" t="s">
        <v>8</v>
      </c>
      <c r="AC346" s="303" t="s">
        <v>9</v>
      </c>
      <c r="AD346" s="305" t="s">
        <v>10</v>
      </c>
      <c r="AE346" s="299" t="s">
        <v>143</v>
      </c>
      <c r="AF346" s="307" t="s">
        <v>8</v>
      </c>
      <c r="AG346" s="303" t="s">
        <v>9</v>
      </c>
      <c r="AH346" s="305" t="s">
        <v>10</v>
      </c>
      <c r="AI346" s="299" t="s">
        <v>143</v>
      </c>
      <c r="AJ346" s="354" t="s">
        <v>8</v>
      </c>
      <c r="AK346" s="356" t="s">
        <v>9</v>
      </c>
      <c r="AL346" s="297" t="s">
        <v>10</v>
      </c>
      <c r="AM346" s="295" t="s">
        <v>63</v>
      </c>
      <c r="AN346" s="283"/>
      <c r="AO346"/>
    </row>
    <row r="347" spans="1:42" s="51" customFormat="1" ht="13.8" thickBot="1" x14ac:dyDescent="0.3">
      <c r="A347" s="398"/>
      <c r="B347" s="403"/>
      <c r="C347" s="404"/>
      <c r="D347" s="350"/>
      <c r="E347" s="306"/>
      <c r="F347" s="300"/>
      <c r="G347" s="308"/>
      <c r="H347" s="385"/>
      <c r="I347" s="385"/>
      <c r="J347" s="385"/>
      <c r="K347" s="387"/>
      <c r="L347" s="308"/>
      <c r="M347" s="304"/>
      <c r="N347" s="306"/>
      <c r="O347" s="300"/>
      <c r="P347" s="308"/>
      <c r="Q347" s="304"/>
      <c r="R347" s="306"/>
      <c r="S347" s="300"/>
      <c r="T347" s="308"/>
      <c r="U347" s="304"/>
      <c r="V347" s="306"/>
      <c r="W347" s="300"/>
      <c r="X347" s="308"/>
      <c r="Y347" s="304"/>
      <c r="Z347" s="306"/>
      <c r="AA347" s="300"/>
      <c r="AB347" s="308"/>
      <c r="AC347" s="304"/>
      <c r="AD347" s="306"/>
      <c r="AE347" s="300"/>
      <c r="AF347" s="308"/>
      <c r="AG347" s="304"/>
      <c r="AH347" s="306"/>
      <c r="AI347" s="300"/>
      <c r="AJ347" s="355"/>
      <c r="AK347" s="357"/>
      <c r="AL347" s="298"/>
      <c r="AM347" s="296"/>
      <c r="AN347" s="283"/>
      <c r="AO347"/>
    </row>
    <row r="348" spans="1:42" s="51" customFormat="1" ht="15.6" thickBot="1" x14ac:dyDescent="0.3">
      <c r="A348" s="63" t="s">
        <v>202</v>
      </c>
      <c r="B348" s="390" t="s">
        <v>35</v>
      </c>
      <c r="C348" s="390"/>
      <c r="D348" s="391"/>
      <c r="E348" s="391"/>
      <c r="F348" s="113"/>
      <c r="G348" s="113"/>
      <c r="H348" s="391"/>
      <c r="I348" s="391"/>
      <c r="J348" s="391"/>
      <c r="K348" s="391"/>
      <c r="L348" s="391"/>
      <c r="M348" s="391"/>
      <c r="N348" s="391"/>
      <c r="O348" s="391"/>
      <c r="P348" s="391"/>
      <c r="Q348" s="391"/>
      <c r="R348" s="391"/>
      <c r="S348" s="391"/>
      <c r="T348" s="391"/>
      <c r="U348" s="391"/>
      <c r="V348" s="391"/>
      <c r="W348" s="391"/>
      <c r="X348" s="391"/>
      <c r="Y348" s="391"/>
      <c r="Z348" s="391"/>
      <c r="AA348" s="391"/>
      <c r="AB348" s="391"/>
      <c r="AC348" s="391"/>
      <c r="AD348" s="391"/>
      <c r="AE348" s="391"/>
      <c r="AF348" s="391"/>
      <c r="AG348" s="391"/>
      <c r="AH348" s="391"/>
      <c r="AI348" s="391"/>
      <c r="AJ348" s="391"/>
      <c r="AK348" s="391"/>
      <c r="AL348" s="391"/>
      <c r="AM348" s="392"/>
      <c r="AN348" s="283"/>
      <c r="AO348" s="250" t="s">
        <v>255</v>
      </c>
      <c r="AP348" s="4">
        <f>SUM(AP349:AP355)</f>
        <v>73</v>
      </c>
    </row>
    <row r="349" spans="1:42" s="51" customFormat="1" ht="58.2" customHeight="1" x14ac:dyDescent="0.25">
      <c r="A349" s="12" t="s">
        <v>12</v>
      </c>
      <c r="B349" s="380" t="s">
        <v>199</v>
      </c>
      <c r="C349" s="381"/>
      <c r="D349" s="154"/>
      <c r="E349" s="18">
        <v>2</v>
      </c>
      <c r="F349" s="19">
        <v>3</v>
      </c>
      <c r="G349" s="20">
        <f t="shared" ref="G349:G355" si="37">SUM(H349:K349)</f>
        <v>20</v>
      </c>
      <c r="H349" s="17">
        <f t="shared" ref="H349:H353" si="38">L349+P349+T349+X349+AB349+AF349+AJ349</f>
        <v>10</v>
      </c>
      <c r="I349" s="17"/>
      <c r="J349" s="17">
        <f>N349+R349+V349+Z349+AD349+AH349+AL349</f>
        <v>10</v>
      </c>
      <c r="K349" s="17"/>
      <c r="L349" s="147"/>
      <c r="M349" s="118"/>
      <c r="N349" s="118"/>
      <c r="O349" s="66"/>
      <c r="P349" s="117"/>
      <c r="Q349" s="118"/>
      <c r="R349" s="118"/>
      <c r="S349" s="66"/>
      <c r="T349" s="117"/>
      <c r="U349" s="118"/>
      <c r="V349" s="118"/>
      <c r="W349" s="66"/>
      <c r="X349" s="20"/>
      <c r="Y349" s="17"/>
      <c r="Z349" s="17"/>
      <c r="AA349" s="19"/>
      <c r="AB349" s="20">
        <v>10</v>
      </c>
      <c r="AC349" s="17"/>
      <c r="AD349" s="17">
        <v>10</v>
      </c>
      <c r="AE349" s="19"/>
      <c r="AF349" s="20"/>
      <c r="AG349" s="17"/>
      <c r="AH349" s="17"/>
      <c r="AI349" s="19"/>
      <c r="AJ349" s="122"/>
      <c r="AK349" s="123"/>
      <c r="AL349" s="123"/>
      <c r="AM349" s="124"/>
      <c r="AN349" s="283"/>
      <c r="AO349"/>
      <c r="AP349" s="273">
        <v>10</v>
      </c>
    </row>
    <row r="350" spans="1:42" s="51" customFormat="1" ht="34.950000000000003" customHeight="1" x14ac:dyDescent="0.25">
      <c r="A350" s="16" t="s">
        <v>13</v>
      </c>
      <c r="B350" s="380" t="s">
        <v>208</v>
      </c>
      <c r="C350" s="381"/>
      <c r="D350" s="20"/>
      <c r="E350" s="116">
        <v>2</v>
      </c>
      <c r="F350" s="19">
        <v>4</v>
      </c>
      <c r="G350" s="20">
        <f t="shared" si="37"/>
        <v>25</v>
      </c>
      <c r="H350" s="17">
        <f t="shared" si="38"/>
        <v>10</v>
      </c>
      <c r="I350" s="17">
        <f>M350+Q350+U350+Y350+AC350+AG350+AK350</f>
        <v>15</v>
      </c>
      <c r="J350" s="17"/>
      <c r="K350" s="17"/>
      <c r="L350" s="16"/>
      <c r="M350" s="17"/>
      <c r="N350" s="17"/>
      <c r="O350" s="19"/>
      <c r="P350" s="20"/>
      <c r="Q350" s="17"/>
      <c r="R350" s="17"/>
      <c r="S350" s="19"/>
      <c r="T350" s="20"/>
      <c r="U350" s="17"/>
      <c r="V350" s="17"/>
      <c r="W350" s="19"/>
      <c r="X350" s="20"/>
      <c r="Y350" s="17"/>
      <c r="Z350" s="17"/>
      <c r="AA350" s="19"/>
      <c r="AB350" s="20">
        <v>10</v>
      </c>
      <c r="AC350" s="17">
        <v>15</v>
      </c>
      <c r="AD350" s="17"/>
      <c r="AE350" s="19"/>
      <c r="AF350" s="20"/>
      <c r="AG350" s="17"/>
      <c r="AH350" s="17"/>
      <c r="AI350" s="19"/>
      <c r="AJ350" s="122"/>
      <c r="AK350" s="123"/>
      <c r="AL350" s="123"/>
      <c r="AM350" s="124"/>
      <c r="AN350" s="283"/>
      <c r="AO350"/>
      <c r="AP350" s="273">
        <v>15</v>
      </c>
    </row>
    <row r="351" spans="1:42" s="51" customFormat="1" ht="15" customHeight="1" x14ac:dyDescent="0.25">
      <c r="A351" s="16" t="s">
        <v>14</v>
      </c>
      <c r="B351" s="370" t="s">
        <v>194</v>
      </c>
      <c r="C351" s="371"/>
      <c r="D351" s="117">
        <v>1</v>
      </c>
      <c r="E351" s="116">
        <v>2</v>
      </c>
      <c r="F351" s="66">
        <v>4</v>
      </c>
      <c r="G351" s="20">
        <f t="shared" si="37"/>
        <v>30</v>
      </c>
      <c r="H351" s="17">
        <f t="shared" si="38"/>
        <v>10</v>
      </c>
      <c r="I351" s="17">
        <f>M351+Q351+U351+Y351+AC351+AG351+AK351</f>
        <v>10</v>
      </c>
      <c r="J351" s="17">
        <f>N351+R351+V351+Z351+AD351+AH351+AL351</f>
        <v>10</v>
      </c>
      <c r="K351" s="13"/>
      <c r="L351" s="147"/>
      <c r="M351" s="17"/>
      <c r="N351" s="17"/>
      <c r="O351" s="66"/>
      <c r="P351" s="20"/>
      <c r="Q351" s="17"/>
      <c r="R351" s="17"/>
      <c r="S351" s="66"/>
      <c r="T351" s="20"/>
      <c r="U351" s="17"/>
      <c r="V351" s="17"/>
      <c r="W351" s="66"/>
      <c r="X351" s="20"/>
      <c r="Y351" s="17"/>
      <c r="Z351" s="17"/>
      <c r="AA351" s="66"/>
      <c r="AB351" s="243">
        <v>10</v>
      </c>
      <c r="AC351" s="17">
        <v>10</v>
      </c>
      <c r="AD351" s="17">
        <v>10</v>
      </c>
      <c r="AE351" s="66"/>
      <c r="AF351" s="20"/>
      <c r="AG351" s="17"/>
      <c r="AH351" s="17"/>
      <c r="AI351" s="66"/>
      <c r="AJ351" s="122"/>
      <c r="AK351" s="123"/>
      <c r="AL351" s="123"/>
      <c r="AM351" s="125"/>
      <c r="AN351" s="283"/>
      <c r="AO351"/>
      <c r="AP351" s="273">
        <v>15</v>
      </c>
    </row>
    <row r="352" spans="1:42" s="51" customFormat="1" ht="33" customHeight="1" x14ac:dyDescent="0.25">
      <c r="A352" s="16" t="s">
        <v>15</v>
      </c>
      <c r="B352" s="380" t="s">
        <v>278</v>
      </c>
      <c r="C352" s="381"/>
      <c r="D352" s="20"/>
      <c r="E352" s="18">
        <v>2</v>
      </c>
      <c r="F352" s="19">
        <v>3</v>
      </c>
      <c r="G352" s="20">
        <f t="shared" si="37"/>
        <v>20</v>
      </c>
      <c r="H352" s="17">
        <f t="shared" si="38"/>
        <v>10</v>
      </c>
      <c r="I352" s="17">
        <f t="shared" ref="I352" si="39">M352+Q352+U352+Y352+AC352+AG352+AK352</f>
        <v>10</v>
      </c>
      <c r="J352" s="17"/>
      <c r="K352" s="17"/>
      <c r="L352" s="16"/>
      <c r="M352" s="17"/>
      <c r="N352" s="17"/>
      <c r="O352" s="19"/>
      <c r="P352" s="20"/>
      <c r="Q352" s="17"/>
      <c r="R352" s="17"/>
      <c r="S352" s="19"/>
      <c r="T352" s="20"/>
      <c r="U352" s="17"/>
      <c r="V352" s="17"/>
      <c r="W352" s="19"/>
      <c r="X352" s="20"/>
      <c r="Y352" s="17"/>
      <c r="Z352" s="17"/>
      <c r="AA352" s="19"/>
      <c r="AB352" s="20">
        <v>10</v>
      </c>
      <c r="AC352" s="17">
        <v>10</v>
      </c>
      <c r="AD352" s="17"/>
      <c r="AE352" s="19"/>
      <c r="AF352" s="20"/>
      <c r="AG352" s="17"/>
      <c r="AH352" s="17"/>
      <c r="AI352" s="19"/>
      <c r="AJ352" s="122"/>
      <c r="AK352" s="123"/>
      <c r="AL352" s="123"/>
      <c r="AM352" s="124"/>
      <c r="AN352" s="283"/>
      <c r="AO352"/>
      <c r="AP352" s="273">
        <v>5</v>
      </c>
    </row>
    <row r="353" spans="1:43" s="51" customFormat="1" ht="15" x14ac:dyDescent="0.25">
      <c r="A353" s="16" t="s">
        <v>16</v>
      </c>
      <c r="B353" s="370" t="s">
        <v>197</v>
      </c>
      <c r="C353" s="371"/>
      <c r="D353" s="20"/>
      <c r="E353" s="18">
        <v>2</v>
      </c>
      <c r="F353" s="19">
        <v>3</v>
      </c>
      <c r="G353" s="20">
        <f t="shared" si="37"/>
        <v>20</v>
      </c>
      <c r="H353" s="17">
        <f t="shared" si="38"/>
        <v>10</v>
      </c>
      <c r="I353" s="17">
        <f>M353+Q353+U353+Y353+AC353+AG353+AK353</f>
        <v>10</v>
      </c>
      <c r="J353" s="17"/>
      <c r="K353" s="17"/>
      <c r="L353" s="16"/>
      <c r="M353" s="17"/>
      <c r="N353" s="17"/>
      <c r="O353" s="19"/>
      <c r="P353" s="20"/>
      <c r="Q353" s="17"/>
      <c r="R353" s="17"/>
      <c r="S353" s="19"/>
      <c r="T353" s="20"/>
      <c r="U353" s="17"/>
      <c r="V353" s="17"/>
      <c r="W353" s="19"/>
      <c r="X353" s="20"/>
      <c r="Y353" s="17"/>
      <c r="Z353" s="17"/>
      <c r="AA353" s="19"/>
      <c r="AB353" s="20">
        <v>10</v>
      </c>
      <c r="AC353" s="17">
        <v>10</v>
      </c>
      <c r="AD353" s="17"/>
      <c r="AE353" s="19"/>
      <c r="AF353" s="20"/>
      <c r="AG353" s="17"/>
      <c r="AH353" s="17"/>
      <c r="AI353" s="19"/>
      <c r="AJ353" s="122"/>
      <c r="AK353" s="123"/>
      <c r="AL353" s="123"/>
      <c r="AM353" s="124"/>
      <c r="AN353" s="283"/>
      <c r="AO353"/>
      <c r="AP353" s="273">
        <v>15</v>
      </c>
    </row>
    <row r="354" spans="1:43" s="51" customFormat="1" ht="15" x14ac:dyDescent="0.25">
      <c r="A354" s="16" t="s">
        <v>26</v>
      </c>
      <c r="B354" s="370" t="s">
        <v>198</v>
      </c>
      <c r="C354" s="371"/>
      <c r="D354" s="168"/>
      <c r="E354" s="18">
        <v>1</v>
      </c>
      <c r="F354" s="19">
        <v>1</v>
      </c>
      <c r="G354" s="20">
        <f t="shared" si="37"/>
        <v>10</v>
      </c>
      <c r="H354" s="17"/>
      <c r="I354" s="17">
        <f>M354+Q354+U354+Y354+AC354+AG354+AK354</f>
        <v>10</v>
      </c>
      <c r="J354" s="17"/>
      <c r="K354" s="17"/>
      <c r="L354" s="16"/>
      <c r="M354" s="17"/>
      <c r="N354" s="17"/>
      <c r="O354" s="19"/>
      <c r="P354" s="20"/>
      <c r="Q354" s="17"/>
      <c r="R354" s="17"/>
      <c r="S354" s="19"/>
      <c r="T354" s="20"/>
      <c r="U354" s="17"/>
      <c r="V354" s="17"/>
      <c r="W354" s="19"/>
      <c r="X354" s="20"/>
      <c r="Y354" s="17"/>
      <c r="Z354" s="17"/>
      <c r="AA354" s="19"/>
      <c r="AB354" s="20"/>
      <c r="AC354" s="17">
        <v>10</v>
      </c>
      <c r="AD354" s="17"/>
      <c r="AE354" s="19"/>
      <c r="AF354" s="20"/>
      <c r="AG354" s="17"/>
      <c r="AH354" s="17"/>
      <c r="AI354" s="19"/>
      <c r="AJ354" s="122"/>
      <c r="AK354" s="123"/>
      <c r="AL354" s="123"/>
      <c r="AM354" s="124"/>
      <c r="AN354" s="283"/>
      <c r="AO354"/>
      <c r="AP354" s="273">
        <v>3</v>
      </c>
    </row>
    <row r="355" spans="1:43" s="51" customFormat="1" ht="15.6" thickBot="1" x14ac:dyDescent="0.3">
      <c r="A355" s="16" t="s">
        <v>27</v>
      </c>
      <c r="B355" s="370" t="s">
        <v>200</v>
      </c>
      <c r="C355" s="371"/>
      <c r="D355" s="33"/>
      <c r="E355" s="18">
        <v>1</v>
      </c>
      <c r="F355" s="19">
        <v>2</v>
      </c>
      <c r="G355" s="20">
        <f t="shared" si="37"/>
        <v>15</v>
      </c>
      <c r="H355" s="17"/>
      <c r="I355" s="17"/>
      <c r="J355" s="17"/>
      <c r="K355" s="17">
        <f>O355+S355+W355+AA355+AE355+AI355+AM355</f>
        <v>15</v>
      </c>
      <c r="L355" s="16"/>
      <c r="M355" s="17"/>
      <c r="N355" s="17"/>
      <c r="O355" s="19"/>
      <c r="P355" s="20"/>
      <c r="Q355" s="17"/>
      <c r="R355" s="17"/>
      <c r="S355" s="19"/>
      <c r="T355" s="20"/>
      <c r="U355" s="17"/>
      <c r="V355" s="17"/>
      <c r="W355" s="19"/>
      <c r="X355" s="20"/>
      <c r="Y355" s="17"/>
      <c r="Z355" s="17"/>
      <c r="AA355" s="19"/>
      <c r="AB355" s="20"/>
      <c r="AC355" s="17"/>
      <c r="AD355" s="17"/>
      <c r="AE355" s="19">
        <v>15</v>
      </c>
      <c r="AF355" s="20"/>
      <c r="AG355" s="17"/>
      <c r="AH355" s="17"/>
      <c r="AI355" s="19"/>
      <c r="AJ355" s="122"/>
      <c r="AK355" s="123"/>
      <c r="AL355" s="123"/>
      <c r="AM355" s="124"/>
      <c r="AN355" s="283"/>
      <c r="AO355"/>
      <c r="AP355" s="273">
        <v>10</v>
      </c>
    </row>
    <row r="356" spans="1:43" s="51" customFormat="1" ht="13.95" customHeight="1" thickTop="1" x14ac:dyDescent="0.25">
      <c r="A356" s="68"/>
      <c r="B356" s="372" t="s">
        <v>17</v>
      </c>
      <c r="C356" s="373"/>
      <c r="D356" s="376">
        <f t="shared" ref="D356:AM356" si="40">SUM(D349:D355)</f>
        <v>1</v>
      </c>
      <c r="E356" s="378">
        <f t="shared" si="40"/>
        <v>12</v>
      </c>
      <c r="F356" s="388">
        <f t="shared" si="40"/>
        <v>20</v>
      </c>
      <c r="G356" s="365">
        <f t="shared" si="40"/>
        <v>140</v>
      </c>
      <c r="H356" s="365">
        <f t="shared" si="40"/>
        <v>50</v>
      </c>
      <c r="I356" s="365">
        <f t="shared" si="40"/>
        <v>55</v>
      </c>
      <c r="J356" s="365">
        <f t="shared" si="40"/>
        <v>20</v>
      </c>
      <c r="K356" s="365">
        <f t="shared" si="40"/>
        <v>15</v>
      </c>
      <c r="L356" s="69">
        <f t="shared" si="40"/>
        <v>0</v>
      </c>
      <c r="M356" s="69">
        <f t="shared" si="40"/>
        <v>0</v>
      </c>
      <c r="N356" s="69">
        <f t="shared" si="40"/>
        <v>0</v>
      </c>
      <c r="O356" s="69">
        <f t="shared" si="40"/>
        <v>0</v>
      </c>
      <c r="P356" s="69">
        <f t="shared" si="40"/>
        <v>0</v>
      </c>
      <c r="Q356" s="69">
        <f t="shared" si="40"/>
        <v>0</v>
      </c>
      <c r="R356" s="69">
        <f t="shared" si="40"/>
        <v>0</v>
      </c>
      <c r="S356" s="69">
        <f t="shared" si="40"/>
        <v>0</v>
      </c>
      <c r="T356" s="69">
        <f t="shared" si="40"/>
        <v>0</v>
      </c>
      <c r="U356" s="69">
        <f t="shared" si="40"/>
        <v>0</v>
      </c>
      <c r="V356" s="69">
        <f t="shared" si="40"/>
        <v>0</v>
      </c>
      <c r="W356" s="69">
        <f t="shared" si="40"/>
        <v>0</v>
      </c>
      <c r="X356" s="69">
        <f t="shared" si="40"/>
        <v>0</v>
      </c>
      <c r="Y356" s="69">
        <f t="shared" si="40"/>
        <v>0</v>
      </c>
      <c r="Z356" s="69">
        <f t="shared" si="40"/>
        <v>0</v>
      </c>
      <c r="AA356" s="69">
        <f t="shared" si="40"/>
        <v>0</v>
      </c>
      <c r="AB356" s="69">
        <f t="shared" si="40"/>
        <v>50</v>
      </c>
      <c r="AC356" s="69">
        <f t="shared" si="40"/>
        <v>55</v>
      </c>
      <c r="AD356" s="69">
        <f t="shared" si="40"/>
        <v>20</v>
      </c>
      <c r="AE356" s="69">
        <f t="shared" si="40"/>
        <v>15</v>
      </c>
      <c r="AF356" s="69">
        <f t="shared" si="40"/>
        <v>0</v>
      </c>
      <c r="AG356" s="69">
        <f t="shared" si="40"/>
        <v>0</v>
      </c>
      <c r="AH356" s="69">
        <f t="shared" si="40"/>
        <v>0</v>
      </c>
      <c r="AI356" s="69">
        <f t="shared" si="40"/>
        <v>0</v>
      </c>
      <c r="AJ356" s="139">
        <f t="shared" si="40"/>
        <v>0</v>
      </c>
      <c r="AK356" s="130">
        <f t="shared" si="40"/>
        <v>0</v>
      </c>
      <c r="AL356" s="130">
        <f t="shared" si="40"/>
        <v>0</v>
      </c>
      <c r="AM356" s="131">
        <f t="shared" si="40"/>
        <v>0</v>
      </c>
      <c r="AN356" s="283"/>
      <c r="AO356"/>
    </row>
    <row r="357" spans="1:43" s="51" customFormat="1" ht="13.95" customHeight="1" thickBot="1" x14ac:dyDescent="0.3">
      <c r="A357" s="72"/>
      <c r="B357" s="374"/>
      <c r="C357" s="375"/>
      <c r="D357" s="377"/>
      <c r="E357" s="379"/>
      <c r="F357" s="389"/>
      <c r="G357" s="366"/>
      <c r="H357" s="366"/>
      <c r="I357" s="366"/>
      <c r="J357" s="366"/>
      <c r="K357" s="366"/>
      <c r="L357" s="358">
        <f>SUM(L356:O356)</f>
        <v>0</v>
      </c>
      <c r="M357" s="359"/>
      <c r="N357" s="359"/>
      <c r="O357" s="360"/>
      <c r="P357" s="358">
        <f>SUM(P356:S356)</f>
        <v>0</v>
      </c>
      <c r="Q357" s="359"/>
      <c r="R357" s="359"/>
      <c r="S357" s="360"/>
      <c r="T357" s="358">
        <f>SUM(T356:W356)</f>
        <v>0</v>
      </c>
      <c r="U357" s="359"/>
      <c r="V357" s="359"/>
      <c r="W357" s="360"/>
      <c r="X357" s="358">
        <f>SUM(X356:AA356)</f>
        <v>0</v>
      </c>
      <c r="Y357" s="359"/>
      <c r="Z357" s="359"/>
      <c r="AA357" s="360"/>
      <c r="AB357" s="358">
        <f>SUM(AB356:AE356)</f>
        <v>140</v>
      </c>
      <c r="AC357" s="359"/>
      <c r="AD357" s="359"/>
      <c r="AE357" s="360"/>
      <c r="AF357" s="358">
        <f>SUM(AF356:AI356)</f>
        <v>0</v>
      </c>
      <c r="AG357" s="359"/>
      <c r="AH357" s="359"/>
      <c r="AI357" s="360"/>
      <c r="AJ357" s="367">
        <f>SUM(AJ356:AM356)</f>
        <v>0</v>
      </c>
      <c r="AK357" s="368"/>
      <c r="AL357" s="368"/>
      <c r="AM357" s="369"/>
      <c r="AN357" s="286">
        <f>SUM(L357:AM357)</f>
        <v>140</v>
      </c>
      <c r="AO357" s="210" t="b">
        <f>SUM(L357:AI357)=G356</f>
        <v>1</v>
      </c>
    </row>
    <row r="358" spans="1:43" s="51" customFormat="1" x14ac:dyDescent="0.25">
      <c r="A358" s="345" t="s">
        <v>238</v>
      </c>
      <c r="B358" s="346"/>
      <c r="C358" s="347"/>
      <c r="D358" s="348" t="s">
        <v>6</v>
      </c>
      <c r="E358" s="351" t="s">
        <v>7</v>
      </c>
      <c r="F358" s="299" t="s">
        <v>38</v>
      </c>
      <c r="G358" s="382" t="s">
        <v>4</v>
      </c>
      <c r="H358" s="384" t="s">
        <v>8</v>
      </c>
      <c r="I358" s="384" t="s">
        <v>9</v>
      </c>
      <c r="J358" s="384" t="s">
        <v>62</v>
      </c>
      <c r="K358" s="386" t="s">
        <v>34</v>
      </c>
      <c r="L358" s="312" t="s">
        <v>55</v>
      </c>
      <c r="M358" s="313"/>
      <c r="N358" s="313"/>
      <c r="O358" s="314"/>
      <c r="P358" s="312" t="s">
        <v>56</v>
      </c>
      <c r="Q358" s="313"/>
      <c r="R358" s="313"/>
      <c r="S358" s="314"/>
      <c r="T358" s="312" t="s">
        <v>57</v>
      </c>
      <c r="U358" s="313"/>
      <c r="V358" s="313"/>
      <c r="W358" s="314"/>
      <c r="X358" s="312" t="s">
        <v>58</v>
      </c>
      <c r="Y358" s="313"/>
      <c r="Z358" s="313"/>
      <c r="AA358" s="314"/>
      <c r="AB358" s="312" t="s">
        <v>59</v>
      </c>
      <c r="AC358" s="313"/>
      <c r="AD358" s="313"/>
      <c r="AE358" s="314"/>
      <c r="AF358" s="353" t="s">
        <v>60</v>
      </c>
      <c r="AG358" s="343"/>
      <c r="AH358" s="343"/>
      <c r="AI358" s="344"/>
      <c r="AJ358" s="309" t="s">
        <v>61</v>
      </c>
      <c r="AK358" s="310"/>
      <c r="AL358" s="310"/>
      <c r="AM358" s="311"/>
      <c r="AN358" s="283"/>
      <c r="AO358"/>
    </row>
    <row r="359" spans="1:43" s="51" customFormat="1" x14ac:dyDescent="0.25">
      <c r="A359" s="345"/>
      <c r="B359" s="346"/>
      <c r="C359" s="347"/>
      <c r="D359" s="349"/>
      <c r="E359" s="351"/>
      <c r="F359" s="352"/>
      <c r="G359" s="382"/>
      <c r="H359" s="384"/>
      <c r="I359" s="384"/>
      <c r="J359" s="384"/>
      <c r="K359" s="386"/>
      <c r="L359" s="307" t="s">
        <v>8</v>
      </c>
      <c r="M359" s="303" t="s">
        <v>9</v>
      </c>
      <c r="N359" s="305" t="s">
        <v>10</v>
      </c>
      <c r="O359" s="299" t="s">
        <v>63</v>
      </c>
      <c r="P359" s="307" t="s">
        <v>8</v>
      </c>
      <c r="Q359" s="303" t="s">
        <v>9</v>
      </c>
      <c r="R359" s="305" t="s">
        <v>10</v>
      </c>
      <c r="S359" s="299" t="s">
        <v>63</v>
      </c>
      <c r="T359" s="307" t="s">
        <v>8</v>
      </c>
      <c r="U359" s="303" t="s">
        <v>9</v>
      </c>
      <c r="V359" s="305" t="s">
        <v>10</v>
      </c>
      <c r="W359" s="299" t="s">
        <v>63</v>
      </c>
      <c r="X359" s="307" t="s">
        <v>8</v>
      </c>
      <c r="Y359" s="303" t="s">
        <v>9</v>
      </c>
      <c r="Z359" s="305" t="s">
        <v>10</v>
      </c>
      <c r="AA359" s="299" t="s">
        <v>63</v>
      </c>
      <c r="AB359" s="307" t="s">
        <v>8</v>
      </c>
      <c r="AC359" s="303" t="s">
        <v>9</v>
      </c>
      <c r="AD359" s="305" t="s">
        <v>10</v>
      </c>
      <c r="AE359" s="299" t="s">
        <v>63</v>
      </c>
      <c r="AF359" s="307" t="s">
        <v>8</v>
      </c>
      <c r="AG359" s="303" t="s">
        <v>9</v>
      </c>
      <c r="AH359" s="305" t="s">
        <v>10</v>
      </c>
      <c r="AI359" s="299" t="s">
        <v>63</v>
      </c>
      <c r="AJ359" s="354" t="s">
        <v>8</v>
      </c>
      <c r="AK359" s="356" t="s">
        <v>9</v>
      </c>
      <c r="AL359" s="297" t="s">
        <v>10</v>
      </c>
      <c r="AM359" s="295" t="s">
        <v>63</v>
      </c>
      <c r="AN359" s="284"/>
      <c r="AO359"/>
    </row>
    <row r="360" spans="1:43" s="51" customFormat="1" ht="13.8" thickBot="1" x14ac:dyDescent="0.3">
      <c r="A360" s="345"/>
      <c r="B360" s="346"/>
      <c r="C360" s="347"/>
      <c r="D360" s="350"/>
      <c r="E360" s="306"/>
      <c r="F360" s="300"/>
      <c r="G360" s="383"/>
      <c r="H360" s="385"/>
      <c r="I360" s="385"/>
      <c r="J360" s="385"/>
      <c r="K360" s="387"/>
      <c r="L360" s="308"/>
      <c r="M360" s="304"/>
      <c r="N360" s="306"/>
      <c r="O360" s="300"/>
      <c r="P360" s="308"/>
      <c r="Q360" s="304"/>
      <c r="R360" s="306"/>
      <c r="S360" s="300"/>
      <c r="T360" s="308"/>
      <c r="U360" s="304"/>
      <c r="V360" s="306"/>
      <c r="W360" s="300"/>
      <c r="X360" s="308"/>
      <c r="Y360" s="304"/>
      <c r="Z360" s="306"/>
      <c r="AA360" s="300"/>
      <c r="AB360" s="308"/>
      <c r="AC360" s="304"/>
      <c r="AD360" s="306"/>
      <c r="AE360" s="300"/>
      <c r="AF360" s="308"/>
      <c r="AG360" s="304"/>
      <c r="AH360" s="306"/>
      <c r="AI360" s="300"/>
      <c r="AJ360" s="355"/>
      <c r="AK360" s="357"/>
      <c r="AL360" s="298"/>
      <c r="AM360" s="296"/>
      <c r="AN360" s="283"/>
      <c r="AO360"/>
    </row>
    <row r="361" spans="1:43" s="51" customFormat="1" ht="13.2" customHeight="1" x14ac:dyDescent="0.25">
      <c r="A361" s="345"/>
      <c r="B361" s="346"/>
      <c r="C361" s="347"/>
      <c r="D361" s="361">
        <f t="shared" ref="D361:K361" si="41">SUM(D64+D115+D180+D356)</f>
        <v>16</v>
      </c>
      <c r="E361" s="361">
        <f t="shared" si="41"/>
        <v>71</v>
      </c>
      <c r="F361" s="361">
        <f t="shared" si="41"/>
        <v>180</v>
      </c>
      <c r="G361" s="363">
        <f t="shared" si="41"/>
        <v>1080</v>
      </c>
      <c r="H361" s="363">
        <f t="shared" si="41"/>
        <v>385</v>
      </c>
      <c r="I361" s="363">
        <f t="shared" si="41"/>
        <v>345</v>
      </c>
      <c r="J361" s="363">
        <f t="shared" si="41"/>
        <v>245</v>
      </c>
      <c r="K361" s="363">
        <f t="shared" si="41"/>
        <v>105</v>
      </c>
      <c r="L361" s="73">
        <f t="shared" ref="L361:AM361" si="42">SUM(L64+L180+L356+L115)</f>
        <v>90</v>
      </c>
      <c r="M361" s="73">
        <f t="shared" si="42"/>
        <v>90</v>
      </c>
      <c r="N361" s="73">
        <f t="shared" si="42"/>
        <v>20</v>
      </c>
      <c r="O361" s="73">
        <f t="shared" si="42"/>
        <v>0</v>
      </c>
      <c r="P361" s="73">
        <f t="shared" si="42"/>
        <v>105</v>
      </c>
      <c r="Q361" s="73">
        <f t="shared" si="42"/>
        <v>90</v>
      </c>
      <c r="R361" s="73">
        <f t="shared" si="42"/>
        <v>53</v>
      </c>
      <c r="S361" s="73">
        <f t="shared" si="42"/>
        <v>10</v>
      </c>
      <c r="T361" s="73">
        <f t="shared" si="42"/>
        <v>65</v>
      </c>
      <c r="U361" s="73">
        <f t="shared" si="42"/>
        <v>30</v>
      </c>
      <c r="V361" s="73">
        <f t="shared" si="42"/>
        <v>77</v>
      </c>
      <c r="W361" s="73">
        <f t="shared" si="42"/>
        <v>35</v>
      </c>
      <c r="X361" s="73">
        <f t="shared" si="42"/>
        <v>55</v>
      </c>
      <c r="Y361" s="73">
        <f t="shared" si="42"/>
        <v>40</v>
      </c>
      <c r="Z361" s="73">
        <f t="shared" si="42"/>
        <v>65</v>
      </c>
      <c r="AA361" s="73">
        <f t="shared" si="42"/>
        <v>25</v>
      </c>
      <c r="AB361" s="73">
        <f t="shared" si="42"/>
        <v>70</v>
      </c>
      <c r="AC361" s="73">
        <f t="shared" si="42"/>
        <v>95</v>
      </c>
      <c r="AD361" s="73">
        <f t="shared" si="42"/>
        <v>30</v>
      </c>
      <c r="AE361" s="73">
        <f t="shared" si="42"/>
        <v>25</v>
      </c>
      <c r="AF361" s="73">
        <f t="shared" si="42"/>
        <v>0</v>
      </c>
      <c r="AG361" s="73">
        <f t="shared" si="42"/>
        <v>0</v>
      </c>
      <c r="AH361" s="73">
        <f t="shared" si="42"/>
        <v>0</v>
      </c>
      <c r="AI361" s="73">
        <f t="shared" si="42"/>
        <v>10</v>
      </c>
      <c r="AJ361" s="135">
        <f t="shared" si="42"/>
        <v>0</v>
      </c>
      <c r="AK361" s="135">
        <f t="shared" si="42"/>
        <v>0</v>
      </c>
      <c r="AL361" s="135">
        <f t="shared" si="42"/>
        <v>0</v>
      </c>
      <c r="AM361" s="135">
        <f t="shared" si="42"/>
        <v>0</v>
      </c>
      <c r="AN361" s="283"/>
      <c r="AO361"/>
      <c r="AQ361" s="54"/>
    </row>
    <row r="362" spans="1:43" s="51" customFormat="1" ht="13.95" customHeight="1" thickBot="1" x14ac:dyDescent="0.3">
      <c r="A362" s="345"/>
      <c r="B362" s="346"/>
      <c r="C362" s="347"/>
      <c r="D362" s="362"/>
      <c r="E362" s="362"/>
      <c r="F362" s="362"/>
      <c r="G362" s="364"/>
      <c r="H362" s="364"/>
      <c r="I362" s="364"/>
      <c r="J362" s="364"/>
      <c r="K362" s="364"/>
      <c r="L362" s="301">
        <f>SUM(L361:O361)</f>
        <v>200</v>
      </c>
      <c r="M362" s="302"/>
      <c r="N362" s="302"/>
      <c r="O362" s="302"/>
      <c r="P362" s="301">
        <f>SUM(P361:S361)</f>
        <v>258</v>
      </c>
      <c r="Q362" s="302"/>
      <c r="R362" s="302"/>
      <c r="S362" s="302"/>
      <c r="T362" s="301">
        <f>SUM(T361:W361)</f>
        <v>207</v>
      </c>
      <c r="U362" s="302"/>
      <c r="V362" s="302"/>
      <c r="W362" s="302"/>
      <c r="X362" s="301">
        <f>SUM(X361:AA361)</f>
        <v>185</v>
      </c>
      <c r="Y362" s="302"/>
      <c r="Z362" s="302"/>
      <c r="AA362" s="302"/>
      <c r="AB362" s="301">
        <f>SUM(AB361:AE361)</f>
        <v>220</v>
      </c>
      <c r="AC362" s="302"/>
      <c r="AD362" s="302"/>
      <c r="AE362" s="302"/>
      <c r="AF362" s="301">
        <f>SUM(AF361:AI361)</f>
        <v>10</v>
      </c>
      <c r="AG362" s="302"/>
      <c r="AH362" s="302"/>
      <c r="AI362" s="302"/>
      <c r="AJ362" s="292">
        <f>SUM(AJ361:AM361)</f>
        <v>0</v>
      </c>
      <c r="AK362" s="293"/>
      <c r="AL362" s="293"/>
      <c r="AM362" s="294"/>
      <c r="AN362" s="286">
        <f>SUM(L362:AM362)</f>
        <v>1080</v>
      </c>
      <c r="AO362" s="210" t="b">
        <f>SUM(L362:AI362)=G361</f>
        <v>1</v>
      </c>
      <c r="AQ362" s="54"/>
    </row>
    <row r="363" spans="1:43" s="51" customFormat="1" ht="15" x14ac:dyDescent="0.25">
      <c r="A363" s="345"/>
      <c r="B363" s="346"/>
      <c r="C363" s="347"/>
      <c r="D363" s="333" t="s">
        <v>18</v>
      </c>
      <c r="E363" s="334"/>
      <c r="F363" s="335"/>
      <c r="G363" s="342" t="s">
        <v>19</v>
      </c>
      <c r="H363" s="343"/>
      <c r="I363" s="343"/>
      <c r="J363" s="343"/>
      <c r="K363" s="344"/>
      <c r="L363" s="326">
        <f>0+L187</f>
        <v>4</v>
      </c>
      <c r="M363" s="327"/>
      <c r="N363" s="327"/>
      <c r="O363" s="328"/>
      <c r="P363" s="326">
        <f>0+P187</f>
        <v>4</v>
      </c>
      <c r="Q363" s="327"/>
      <c r="R363" s="327"/>
      <c r="S363" s="328"/>
      <c r="T363" s="326">
        <f>0+T187</f>
        <v>3</v>
      </c>
      <c r="U363" s="327"/>
      <c r="V363" s="327"/>
      <c r="W363" s="328"/>
      <c r="X363" s="326">
        <f>0+X187</f>
        <v>2</v>
      </c>
      <c r="Y363" s="327"/>
      <c r="Z363" s="327"/>
      <c r="AA363" s="328"/>
      <c r="AB363" s="326">
        <f>1+AB187</f>
        <v>3</v>
      </c>
      <c r="AC363" s="327"/>
      <c r="AD363" s="327"/>
      <c r="AE363" s="328"/>
      <c r="AF363" s="326">
        <f>0+AF187</f>
        <v>0</v>
      </c>
      <c r="AG363" s="327"/>
      <c r="AH363" s="327"/>
      <c r="AI363" s="328"/>
      <c r="AJ363" s="330"/>
      <c r="AK363" s="331"/>
      <c r="AL363" s="331"/>
      <c r="AM363" s="332"/>
      <c r="AN363" s="286">
        <f>SUM(L363:AI363)</f>
        <v>16</v>
      </c>
      <c r="AO363" s="210" t="b">
        <f>AN363=D361</f>
        <v>1</v>
      </c>
      <c r="AQ363" s="54"/>
    </row>
    <row r="364" spans="1:43" s="51" customFormat="1" ht="15" x14ac:dyDescent="0.25">
      <c r="A364" s="345"/>
      <c r="B364" s="346"/>
      <c r="C364" s="347"/>
      <c r="D364" s="336"/>
      <c r="E364" s="337"/>
      <c r="F364" s="338"/>
      <c r="G364" s="323" t="s">
        <v>20</v>
      </c>
      <c r="H364" s="324"/>
      <c r="I364" s="324"/>
      <c r="J364" s="324"/>
      <c r="K364" s="325"/>
      <c r="L364" s="326">
        <f>0+L188</f>
        <v>9</v>
      </c>
      <c r="M364" s="327"/>
      <c r="N364" s="327"/>
      <c r="O364" s="328"/>
      <c r="P364" s="326">
        <f>0+P188</f>
        <v>16</v>
      </c>
      <c r="Q364" s="327"/>
      <c r="R364" s="327"/>
      <c r="S364" s="328"/>
      <c r="T364" s="326">
        <f>0+T188</f>
        <v>14</v>
      </c>
      <c r="U364" s="327"/>
      <c r="V364" s="327"/>
      <c r="W364" s="328"/>
      <c r="X364" s="326">
        <f>0+X188</f>
        <v>13</v>
      </c>
      <c r="Y364" s="327"/>
      <c r="Z364" s="327"/>
      <c r="AA364" s="328"/>
      <c r="AB364" s="326">
        <f>12+AB188</f>
        <v>17</v>
      </c>
      <c r="AC364" s="327"/>
      <c r="AD364" s="327"/>
      <c r="AE364" s="328"/>
      <c r="AF364" s="326">
        <f>0+AF188</f>
        <v>2</v>
      </c>
      <c r="AG364" s="327"/>
      <c r="AH364" s="327"/>
      <c r="AI364" s="328"/>
      <c r="AJ364" s="320"/>
      <c r="AK364" s="321"/>
      <c r="AL364" s="321"/>
      <c r="AM364" s="322"/>
      <c r="AN364" s="286">
        <f>SUM(L364:AI364)</f>
        <v>71</v>
      </c>
      <c r="AO364" s="210" t="b">
        <f>AN364=E361</f>
        <v>1</v>
      </c>
      <c r="AQ364" s="54"/>
    </row>
    <row r="365" spans="1:43" s="51" customFormat="1" ht="15.6" thickBot="1" x14ac:dyDescent="0.3">
      <c r="A365" s="345"/>
      <c r="B365" s="346"/>
      <c r="C365" s="347"/>
      <c r="D365" s="339"/>
      <c r="E365" s="340"/>
      <c r="F365" s="341"/>
      <c r="G365" s="323" t="s">
        <v>38</v>
      </c>
      <c r="H365" s="324"/>
      <c r="I365" s="324"/>
      <c r="J365" s="324"/>
      <c r="K365" s="325"/>
      <c r="L365" s="326">
        <f>0+L189</f>
        <v>30</v>
      </c>
      <c r="M365" s="327"/>
      <c r="N365" s="327"/>
      <c r="O365" s="328"/>
      <c r="P365" s="326">
        <f>0+P189</f>
        <v>30</v>
      </c>
      <c r="Q365" s="327"/>
      <c r="R365" s="327"/>
      <c r="S365" s="328"/>
      <c r="T365" s="326">
        <f>0+T189</f>
        <v>30</v>
      </c>
      <c r="U365" s="327"/>
      <c r="V365" s="327"/>
      <c r="W365" s="328"/>
      <c r="X365" s="326">
        <f>0+X189</f>
        <v>30</v>
      </c>
      <c r="Y365" s="327"/>
      <c r="Z365" s="327"/>
      <c r="AA365" s="328"/>
      <c r="AB365" s="326">
        <f>F349+F350+F351+F352+F353+F354+F355+AB189</f>
        <v>30</v>
      </c>
      <c r="AC365" s="327"/>
      <c r="AD365" s="327"/>
      <c r="AE365" s="328"/>
      <c r="AF365" s="326">
        <f>0+AF189</f>
        <v>30</v>
      </c>
      <c r="AG365" s="327"/>
      <c r="AH365" s="327"/>
      <c r="AI365" s="328"/>
      <c r="AJ365" s="329"/>
      <c r="AK365" s="329"/>
      <c r="AL365" s="329"/>
      <c r="AM365" s="329"/>
      <c r="AN365" s="286">
        <f>SUM(L365:AI365)</f>
        <v>180</v>
      </c>
      <c r="AO365" s="210" t="b">
        <f>AN365=F361</f>
        <v>1</v>
      </c>
      <c r="AQ365" s="54"/>
    </row>
    <row r="366" spans="1:43" s="51" customFormat="1" ht="13.8" x14ac:dyDescent="0.25">
      <c r="A366" s="76"/>
      <c r="B366" s="77"/>
      <c r="C366" s="77"/>
      <c r="D366" s="77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77"/>
      <c r="R366" s="77"/>
      <c r="S366" s="77"/>
      <c r="T366" s="77"/>
      <c r="U366" s="52"/>
      <c r="V366" s="77"/>
      <c r="W366" s="77"/>
      <c r="X366" s="77"/>
      <c r="Y366" s="77"/>
      <c r="Z366" s="52"/>
      <c r="AA366" s="53"/>
      <c r="AB366" s="213" t="s">
        <v>233</v>
      </c>
      <c r="AC366" s="214"/>
      <c r="AD366" s="215"/>
      <c r="AE366" s="215"/>
      <c r="AF366" s="215"/>
      <c r="AG366" s="215"/>
      <c r="AH366" s="215"/>
      <c r="AI366" s="216"/>
      <c r="AJ366" s="217"/>
      <c r="AK366" s="215"/>
      <c r="AL366" s="215"/>
      <c r="AM366" s="218"/>
      <c r="AN366" s="283"/>
      <c r="AO366"/>
    </row>
    <row r="367" spans="1:43" s="51" customFormat="1" ht="13.8" x14ac:dyDescent="0.25">
      <c r="A367" s="80" t="s">
        <v>66</v>
      </c>
      <c r="B367" s="81"/>
      <c r="C367" s="81"/>
      <c r="D367" s="81"/>
      <c r="E367" s="81"/>
      <c r="F367" s="81"/>
      <c r="G367" s="81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  <c r="AA367" s="55"/>
      <c r="AB367" s="219" t="s">
        <v>21</v>
      </c>
      <c r="AC367" s="220"/>
      <c r="AD367" s="221"/>
      <c r="AE367" s="221"/>
      <c r="AF367" s="221"/>
      <c r="AG367" s="221"/>
      <c r="AH367" s="221"/>
      <c r="AI367" s="221"/>
      <c r="AJ367" s="221"/>
      <c r="AK367" s="221"/>
      <c r="AL367" s="221"/>
      <c r="AM367" s="222"/>
      <c r="AN367" s="283"/>
      <c r="AO367"/>
    </row>
    <row r="368" spans="1:43" s="51" customFormat="1" ht="15" customHeight="1" x14ac:dyDescent="0.25">
      <c r="A368" s="514" t="s">
        <v>12</v>
      </c>
      <c r="B368" s="315" t="s">
        <v>280</v>
      </c>
      <c r="C368" s="315"/>
      <c r="D368" s="315"/>
      <c r="E368" s="315"/>
      <c r="F368" s="315"/>
      <c r="G368" s="315"/>
      <c r="H368" s="315"/>
      <c r="I368" s="315"/>
      <c r="J368" s="315"/>
      <c r="K368" s="315"/>
      <c r="L368" s="315"/>
      <c r="M368" s="315"/>
      <c r="N368" s="315"/>
      <c r="O368" s="315"/>
      <c r="P368" s="315"/>
      <c r="Q368" s="315"/>
      <c r="R368" s="315"/>
      <c r="S368" s="315"/>
      <c r="T368" s="315"/>
      <c r="U368" s="315"/>
      <c r="V368" s="315"/>
      <c r="W368" s="315"/>
      <c r="X368" s="315"/>
      <c r="Y368" s="315"/>
      <c r="Z368" s="315"/>
      <c r="AA368" s="316"/>
      <c r="AB368" s="223" t="s">
        <v>8</v>
      </c>
      <c r="AC368" s="224" t="s">
        <v>227</v>
      </c>
      <c r="AD368" s="221"/>
      <c r="AE368" s="221"/>
      <c r="AF368" s="221"/>
      <c r="AG368" s="221"/>
      <c r="AH368" s="221"/>
      <c r="AI368" s="221"/>
      <c r="AJ368" s="221"/>
      <c r="AK368" s="221"/>
      <c r="AL368" s="221"/>
      <c r="AM368" s="222"/>
      <c r="AN368" s="283"/>
      <c r="AO368"/>
    </row>
    <row r="369" spans="1:41" s="51" customFormat="1" ht="13.95" customHeight="1" x14ac:dyDescent="0.25">
      <c r="A369" s="514"/>
      <c r="B369" s="315"/>
      <c r="C369" s="315"/>
      <c r="D369" s="315"/>
      <c r="E369" s="315"/>
      <c r="F369" s="315"/>
      <c r="G369" s="315"/>
      <c r="H369" s="315"/>
      <c r="I369" s="315"/>
      <c r="J369" s="315"/>
      <c r="K369" s="315"/>
      <c r="L369" s="315"/>
      <c r="M369" s="315"/>
      <c r="N369" s="315"/>
      <c r="O369" s="315"/>
      <c r="P369" s="315"/>
      <c r="Q369" s="315"/>
      <c r="R369" s="315"/>
      <c r="S369" s="315"/>
      <c r="T369" s="315"/>
      <c r="U369" s="315"/>
      <c r="V369" s="315"/>
      <c r="W369" s="315"/>
      <c r="X369" s="315"/>
      <c r="Y369" s="315"/>
      <c r="Z369" s="315"/>
      <c r="AA369" s="316"/>
      <c r="AB369" s="223" t="s">
        <v>9</v>
      </c>
      <c r="AC369" s="224" t="s">
        <v>228</v>
      </c>
      <c r="AD369" s="221"/>
      <c r="AE369" s="221"/>
      <c r="AF369" s="225"/>
      <c r="AG369" s="221"/>
      <c r="AH369" s="221"/>
      <c r="AI369" s="221"/>
      <c r="AJ369" s="221"/>
      <c r="AK369" s="221"/>
      <c r="AL369" s="221"/>
      <c r="AM369" s="222"/>
      <c r="AN369" s="283"/>
      <c r="AO369"/>
    </row>
    <row r="370" spans="1:41" s="51" customFormat="1" ht="15" x14ac:dyDescent="0.25">
      <c r="A370" s="140" t="s">
        <v>13</v>
      </c>
      <c r="B370" s="2" t="s">
        <v>283</v>
      </c>
      <c r="C370" s="4"/>
      <c r="D370" s="54"/>
      <c r="E370" s="54"/>
      <c r="F370" s="5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81"/>
      <c r="R370" s="81"/>
      <c r="S370" s="81"/>
      <c r="T370" s="81"/>
      <c r="U370" s="81"/>
      <c r="V370" s="81"/>
      <c r="W370" s="81"/>
      <c r="X370" s="54"/>
      <c r="Y370" s="54"/>
      <c r="Z370" s="54"/>
      <c r="AA370" s="55"/>
      <c r="AB370" s="223" t="s">
        <v>10</v>
      </c>
      <c r="AC370" s="224" t="s">
        <v>229</v>
      </c>
      <c r="AD370" s="221"/>
      <c r="AE370" s="221"/>
      <c r="AF370" s="221"/>
      <c r="AG370" s="221"/>
      <c r="AH370" s="221"/>
      <c r="AI370" s="221"/>
      <c r="AJ370" s="221"/>
      <c r="AK370" s="221"/>
      <c r="AL370" s="221"/>
      <c r="AM370" s="222"/>
      <c r="AN370" s="283"/>
      <c r="AO370"/>
    </row>
    <row r="371" spans="1:41" s="51" customFormat="1" ht="15" x14ac:dyDescent="0.25">
      <c r="A371" s="140" t="s">
        <v>14</v>
      </c>
      <c r="B371" s="4" t="s">
        <v>281</v>
      </c>
      <c r="C371" s="4"/>
      <c r="D371" s="4"/>
      <c r="E371" s="4"/>
      <c r="F371" s="4"/>
      <c r="G371" s="4"/>
      <c r="H371" s="27"/>
      <c r="I371" s="27"/>
      <c r="J371" s="27"/>
      <c r="K371" s="27"/>
      <c r="L371" s="27"/>
      <c r="M371" s="27"/>
      <c r="N371" s="27"/>
      <c r="O371" s="27"/>
      <c r="P371" s="27"/>
      <c r="Q371" s="88"/>
      <c r="R371" s="88"/>
      <c r="S371" s="88"/>
      <c r="T371" s="88"/>
      <c r="U371" s="88"/>
      <c r="V371" s="88"/>
      <c r="W371" s="88"/>
      <c r="X371" s="54"/>
      <c r="Y371" s="54"/>
      <c r="Z371" s="54"/>
      <c r="AA371" s="55"/>
      <c r="AB371" s="223" t="s">
        <v>230</v>
      </c>
      <c r="AC371" s="224" t="s">
        <v>231</v>
      </c>
      <c r="AD371" s="221"/>
      <c r="AE371" s="221"/>
      <c r="AF371" s="221"/>
      <c r="AG371" s="221"/>
      <c r="AH371" s="221"/>
      <c r="AI371" s="221"/>
      <c r="AJ371" s="221"/>
      <c r="AK371" s="221"/>
      <c r="AL371" s="221"/>
      <c r="AM371" s="222"/>
      <c r="AN371" s="283"/>
      <c r="AO371"/>
    </row>
    <row r="372" spans="1:41" s="51" customFormat="1" ht="13.95" customHeight="1" x14ac:dyDescent="0.25">
      <c r="A372" s="515" t="s">
        <v>15</v>
      </c>
      <c r="B372" s="516" t="s">
        <v>213</v>
      </c>
      <c r="C372" s="516"/>
      <c r="D372" s="516"/>
      <c r="E372" s="516"/>
      <c r="F372" s="516"/>
      <c r="G372" s="516"/>
      <c r="H372" s="516"/>
      <c r="I372" s="516"/>
      <c r="J372" s="516"/>
      <c r="K372" s="516"/>
      <c r="L372" s="516"/>
      <c r="M372" s="516"/>
      <c r="N372" s="516"/>
      <c r="O372" s="516"/>
      <c r="P372" s="516"/>
      <c r="Q372" s="516"/>
      <c r="R372" s="516"/>
      <c r="S372" s="516"/>
      <c r="T372" s="516"/>
      <c r="U372" s="516"/>
      <c r="V372" s="516"/>
      <c r="W372" s="516"/>
      <c r="X372" s="516"/>
      <c r="Y372" s="516"/>
      <c r="Z372" s="516"/>
      <c r="AA372" s="517"/>
      <c r="AB372" s="223" t="s">
        <v>22</v>
      </c>
      <c r="AC372" s="224" t="s">
        <v>232</v>
      </c>
      <c r="AD372" s="221"/>
      <c r="AE372" s="221"/>
      <c r="AF372" s="221"/>
      <c r="AG372" s="225"/>
      <c r="AH372" s="225"/>
      <c r="AI372" s="225"/>
      <c r="AJ372" s="225"/>
      <c r="AK372" s="221"/>
      <c r="AL372" s="221"/>
      <c r="AM372" s="222"/>
      <c r="AN372" s="283"/>
      <c r="AO372"/>
    </row>
    <row r="373" spans="1:41" s="51" customFormat="1" ht="15" customHeight="1" thickBot="1" x14ac:dyDescent="0.3">
      <c r="A373" s="515"/>
      <c r="B373" s="516"/>
      <c r="C373" s="516"/>
      <c r="D373" s="516"/>
      <c r="E373" s="516"/>
      <c r="F373" s="516"/>
      <c r="G373" s="516"/>
      <c r="H373" s="516"/>
      <c r="I373" s="516"/>
      <c r="J373" s="516"/>
      <c r="K373" s="516"/>
      <c r="L373" s="516"/>
      <c r="M373" s="516"/>
      <c r="N373" s="516"/>
      <c r="O373" s="516"/>
      <c r="P373" s="516"/>
      <c r="Q373" s="516"/>
      <c r="R373" s="516"/>
      <c r="S373" s="516"/>
      <c r="T373" s="516"/>
      <c r="U373" s="516"/>
      <c r="V373" s="516"/>
      <c r="W373" s="516"/>
      <c r="X373" s="516"/>
      <c r="Y373" s="516"/>
      <c r="Z373" s="516"/>
      <c r="AA373" s="517"/>
      <c r="AB373" s="223" t="s">
        <v>234</v>
      </c>
      <c r="AC373" s="224" t="s">
        <v>235</v>
      </c>
      <c r="AD373" s="221"/>
      <c r="AE373" s="221"/>
      <c r="AF373" s="221"/>
      <c r="AG373" s="221"/>
      <c r="AH373" s="221"/>
      <c r="AI373" s="221"/>
      <c r="AJ373" s="221"/>
      <c r="AK373" s="221"/>
      <c r="AL373" s="221"/>
      <c r="AM373" s="222"/>
      <c r="AN373" s="283"/>
      <c r="AO373"/>
    </row>
    <row r="374" spans="1:41" s="51" customFormat="1" ht="15.6" thickBot="1" x14ac:dyDescent="0.3">
      <c r="A374" s="140" t="s">
        <v>16</v>
      </c>
      <c r="B374" s="276" t="s">
        <v>282</v>
      </c>
      <c r="C374" s="278"/>
      <c r="D374" s="278"/>
      <c r="E374" s="278"/>
      <c r="F374" s="278"/>
      <c r="G374" s="278"/>
      <c r="H374" s="278"/>
      <c r="I374" s="278"/>
      <c r="J374" s="278"/>
      <c r="K374" s="278"/>
      <c r="L374" s="278"/>
      <c r="M374" s="278"/>
      <c r="N374" s="278"/>
      <c r="O374" s="278"/>
      <c r="P374" s="278"/>
      <c r="Q374" s="278"/>
      <c r="R374" s="278"/>
      <c r="S374" s="278"/>
      <c r="T374" s="278"/>
      <c r="U374" s="278"/>
      <c r="V374" s="278"/>
      <c r="W374" s="278"/>
      <c r="X374" s="278"/>
      <c r="Y374" s="278"/>
      <c r="Z374" s="278"/>
      <c r="AA374" s="279"/>
      <c r="AB374" s="226"/>
      <c r="AC374" s="207" t="s">
        <v>236</v>
      </c>
      <c r="AD374" s="207"/>
      <c r="AE374" s="221"/>
      <c r="AF374" s="221"/>
      <c r="AG374" s="221"/>
      <c r="AH374" s="221"/>
      <c r="AI374" s="221"/>
      <c r="AJ374" s="221"/>
      <c r="AK374" s="221"/>
      <c r="AL374" s="221"/>
      <c r="AM374" s="222"/>
      <c r="AN374" s="283"/>
      <c r="AO374"/>
    </row>
    <row r="375" spans="1:41" s="51" customFormat="1" ht="15.6" thickBot="1" x14ac:dyDescent="0.3">
      <c r="A375" s="140" t="s">
        <v>26</v>
      </c>
      <c r="B375" s="276" t="s">
        <v>285</v>
      </c>
      <c r="C375" s="276"/>
      <c r="D375" s="276"/>
      <c r="E375" s="276"/>
      <c r="F375" s="276"/>
      <c r="G375" s="276"/>
      <c r="H375" s="276"/>
      <c r="I375" s="276"/>
      <c r="J375" s="276"/>
      <c r="K375" s="276"/>
      <c r="L375" s="276"/>
      <c r="M375" s="276"/>
      <c r="N375" s="276"/>
      <c r="O375" s="276"/>
      <c r="P375" s="276"/>
      <c r="Q375" s="276"/>
      <c r="R375" s="276"/>
      <c r="S375" s="276"/>
      <c r="T375" s="276"/>
      <c r="U375" s="276"/>
      <c r="V375" s="276"/>
      <c r="W375" s="276"/>
      <c r="X375" s="276"/>
      <c r="Y375" s="276"/>
      <c r="Z375" s="276"/>
      <c r="AA375" s="277"/>
      <c r="AB375" s="227"/>
      <c r="AC375" s="207" t="s">
        <v>237</v>
      </c>
      <c r="AD375" s="207"/>
      <c r="AE375" s="225"/>
      <c r="AF375" s="225"/>
      <c r="AG375" s="225"/>
      <c r="AH375" s="225"/>
      <c r="AI375" s="225"/>
      <c r="AJ375" s="225"/>
      <c r="AK375" s="225"/>
      <c r="AL375" s="225"/>
      <c r="AM375" s="222"/>
      <c r="AN375" s="283"/>
      <c r="AO375"/>
    </row>
    <row r="376" spans="1:41" s="51" customFormat="1" ht="15" x14ac:dyDescent="0.25">
      <c r="A376" s="140" t="s">
        <v>27</v>
      </c>
      <c r="B376" s="276" t="s">
        <v>284</v>
      </c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81"/>
      <c r="R376" s="81"/>
      <c r="S376" s="81"/>
      <c r="T376" s="81"/>
      <c r="U376" s="81"/>
      <c r="V376" s="81"/>
      <c r="W376" s="81"/>
      <c r="X376" s="54"/>
      <c r="Y376" s="54"/>
      <c r="Z376" s="54"/>
      <c r="AA376" s="55"/>
      <c r="AB376"/>
      <c r="AC376" s="228"/>
      <c r="AD376"/>
      <c r="AE376"/>
      <c r="AF376" s="81"/>
      <c r="AG376"/>
      <c r="AH376"/>
      <c r="AI376"/>
      <c r="AJ376"/>
      <c r="AK376" s="54"/>
      <c r="AL376" s="54"/>
      <c r="AM376" s="55"/>
      <c r="AN376" s="283"/>
      <c r="AO376"/>
    </row>
    <row r="377" spans="1:41" s="51" customFormat="1" ht="14.4" thickBot="1" x14ac:dyDescent="0.3">
      <c r="A377" s="90"/>
      <c r="B377" s="91"/>
      <c r="C377" s="91"/>
      <c r="D377" s="91"/>
      <c r="E377" s="92"/>
      <c r="F377" s="92"/>
      <c r="G377" s="92"/>
      <c r="H377" s="92"/>
      <c r="I377" s="92"/>
      <c r="J377" s="92"/>
      <c r="K377" s="91"/>
      <c r="L377" s="91"/>
      <c r="M377" s="91"/>
      <c r="N377" s="91"/>
      <c r="O377" s="91"/>
      <c r="P377" s="91"/>
      <c r="Q377" s="91"/>
      <c r="R377" s="91"/>
      <c r="S377" s="91"/>
      <c r="T377" s="91"/>
      <c r="U377" s="93"/>
      <c r="V377" s="93"/>
      <c r="W377" s="93"/>
      <c r="X377" s="93"/>
      <c r="Y377" s="93"/>
      <c r="Z377" s="93"/>
      <c r="AA377" s="94"/>
      <c r="AB377" s="317" t="s">
        <v>135</v>
      </c>
      <c r="AC377" s="318"/>
      <c r="AD377" s="318"/>
      <c r="AE377" s="318"/>
      <c r="AF377" s="318"/>
      <c r="AG377" s="318"/>
      <c r="AH377" s="318"/>
      <c r="AI377" s="318"/>
      <c r="AJ377" s="318"/>
      <c r="AK377" s="318"/>
      <c r="AL377" s="318"/>
      <c r="AM377" s="319"/>
      <c r="AN377" s="283"/>
      <c r="AO377"/>
    </row>
  </sheetData>
  <mergeCells count="1333">
    <mergeCell ref="A368:A369"/>
    <mergeCell ref="A372:A373"/>
    <mergeCell ref="B372:AA373"/>
    <mergeCell ref="B80:AA81"/>
    <mergeCell ref="A76:A77"/>
    <mergeCell ref="A80:A81"/>
    <mergeCell ref="A127:A128"/>
    <mergeCell ref="A131:A132"/>
    <mergeCell ref="B131:AA132"/>
    <mergeCell ref="A192:A193"/>
    <mergeCell ref="A196:A197"/>
    <mergeCell ref="B196:AA197"/>
    <mergeCell ref="A236:A237"/>
    <mergeCell ref="A240:A241"/>
    <mergeCell ref="B240:AA241"/>
    <mergeCell ref="A280:A281"/>
    <mergeCell ref="A284:A285"/>
    <mergeCell ref="B284:AA285"/>
    <mergeCell ref="A324:A325"/>
    <mergeCell ref="A328:A329"/>
    <mergeCell ref="B328:AA329"/>
    <mergeCell ref="L102:L103"/>
    <mergeCell ref="M102:M103"/>
    <mergeCell ref="N102:N103"/>
    <mergeCell ref="V102:V103"/>
    <mergeCell ref="W102:W103"/>
    <mergeCell ref="X102:X103"/>
    <mergeCell ref="A99:A103"/>
    <mergeCell ref="B99:C103"/>
    <mergeCell ref="D99:F100"/>
    <mergeCell ref="G99:K99"/>
    <mergeCell ref="L99:AM99"/>
    <mergeCell ref="AQ19:AT21"/>
    <mergeCell ref="B14:F14"/>
    <mergeCell ref="B15:F15"/>
    <mergeCell ref="B16:F16"/>
    <mergeCell ref="B17:F17"/>
    <mergeCell ref="B18:F18"/>
    <mergeCell ref="B19:F19"/>
    <mergeCell ref="G18:I18"/>
    <mergeCell ref="B58:C58"/>
    <mergeCell ref="B59:C59"/>
    <mergeCell ref="B60:C60"/>
    <mergeCell ref="B61:C61"/>
    <mergeCell ref="B62:C62"/>
    <mergeCell ref="B55:C55"/>
    <mergeCell ref="D55:E55"/>
    <mergeCell ref="H55:K55"/>
    <mergeCell ref="L55:AM55"/>
    <mergeCell ref="B56:C56"/>
    <mergeCell ref="AH53:AH54"/>
    <mergeCell ref="AI53:AI54"/>
    <mergeCell ref="AJ53:AJ54"/>
    <mergeCell ref="B57:C57"/>
    <mergeCell ref="AB42:AM42"/>
    <mergeCell ref="Q53:Q54"/>
    <mergeCell ref="R53:R54"/>
    <mergeCell ref="S53:S54"/>
    <mergeCell ref="T53:T54"/>
    <mergeCell ref="AB51:AE51"/>
    <mergeCell ref="AF51:AI51"/>
    <mergeCell ref="AJ51:AM51"/>
    <mergeCell ref="D52:D54"/>
    <mergeCell ref="E52:E54"/>
    <mergeCell ref="A37:C37"/>
    <mergeCell ref="D37:AA38"/>
    <mergeCell ref="AB37:AM37"/>
    <mergeCell ref="A38:C38"/>
    <mergeCell ref="AB38:AM38"/>
    <mergeCell ref="A39:C39"/>
    <mergeCell ref="AB39:AM39"/>
    <mergeCell ref="A47:C47"/>
    <mergeCell ref="AB47:AM47"/>
    <mergeCell ref="A48:C48"/>
    <mergeCell ref="D48:AA48"/>
    <mergeCell ref="AB48:AM48"/>
    <mergeCell ref="A50:A54"/>
    <mergeCell ref="B50:C54"/>
    <mergeCell ref="D50:F51"/>
    <mergeCell ref="G50:K50"/>
    <mergeCell ref="L50:AM50"/>
    <mergeCell ref="A43:C43"/>
    <mergeCell ref="AB43:AM43"/>
    <mergeCell ref="A44:C44"/>
    <mergeCell ref="AB44:AM44"/>
    <mergeCell ref="A45:C45"/>
    <mergeCell ref="A46:C46"/>
    <mergeCell ref="A40:C40"/>
    <mergeCell ref="AB40:AM40"/>
    <mergeCell ref="A41:C41"/>
    <mergeCell ref="AB41:AM41"/>
    <mergeCell ref="A42:C42"/>
    <mergeCell ref="P53:P54"/>
    <mergeCell ref="AB66:AE66"/>
    <mergeCell ref="AF66:AI66"/>
    <mergeCell ref="AJ66:AM66"/>
    <mergeCell ref="AI67:AI68"/>
    <mergeCell ref="B63:C63"/>
    <mergeCell ref="B64:C65"/>
    <mergeCell ref="D64:D65"/>
    <mergeCell ref="E64:E65"/>
    <mergeCell ref="F64:F65"/>
    <mergeCell ref="G64:G65"/>
    <mergeCell ref="F52:F54"/>
    <mergeCell ref="H52:H54"/>
    <mergeCell ref="I52:I54"/>
    <mergeCell ref="J52:J54"/>
    <mergeCell ref="K52:K54"/>
    <mergeCell ref="G51:G54"/>
    <mergeCell ref="H51:K51"/>
    <mergeCell ref="L51:O51"/>
    <mergeCell ref="P51:S51"/>
    <mergeCell ref="T51:W51"/>
    <mergeCell ref="X51:AA51"/>
    <mergeCell ref="L52:AM52"/>
    <mergeCell ref="L53:L54"/>
    <mergeCell ref="M53:M54"/>
    <mergeCell ref="N53:N54"/>
    <mergeCell ref="AM53:AM54"/>
    <mergeCell ref="AG53:AG54"/>
    <mergeCell ref="AK53:AK54"/>
    <mergeCell ref="AL53:AL54"/>
    <mergeCell ref="AA53:AA54"/>
    <mergeCell ref="AB53:AB54"/>
    <mergeCell ref="AC53:AC54"/>
    <mergeCell ref="AF65:AI65"/>
    <mergeCell ref="AJ65:AM65"/>
    <mergeCell ref="T65:W65"/>
    <mergeCell ref="X65:AA65"/>
    <mergeCell ref="AB65:AE65"/>
    <mergeCell ref="H64:H65"/>
    <mergeCell ref="I64:I65"/>
    <mergeCell ref="J64:J65"/>
    <mergeCell ref="K64:K65"/>
    <mergeCell ref="L65:O65"/>
    <mergeCell ref="P65:S65"/>
    <mergeCell ref="V53:V54"/>
    <mergeCell ref="W53:W54"/>
    <mergeCell ref="X53:X54"/>
    <mergeCell ref="Y53:Y54"/>
    <mergeCell ref="Z53:Z54"/>
    <mergeCell ref="O53:O54"/>
    <mergeCell ref="AD53:AD54"/>
    <mergeCell ref="AE53:AE54"/>
    <mergeCell ref="AF53:AF54"/>
    <mergeCell ref="U53:U54"/>
    <mergeCell ref="L70:O70"/>
    <mergeCell ref="P70:S70"/>
    <mergeCell ref="T70:W70"/>
    <mergeCell ref="X70:AA70"/>
    <mergeCell ref="AB70:AE70"/>
    <mergeCell ref="AF70:AI70"/>
    <mergeCell ref="AL67:AL68"/>
    <mergeCell ref="AM67:AM68"/>
    <mergeCell ref="L67:L68"/>
    <mergeCell ref="M67:M68"/>
    <mergeCell ref="N67:N68"/>
    <mergeCell ref="O67:O68"/>
    <mergeCell ref="P67:P68"/>
    <mergeCell ref="H66:H68"/>
    <mergeCell ref="I66:I68"/>
    <mergeCell ref="J66:J68"/>
    <mergeCell ref="K66:K68"/>
    <mergeCell ref="J69:J70"/>
    <mergeCell ref="K69:K70"/>
    <mergeCell ref="AF67:AF68"/>
    <mergeCell ref="AG67:AG68"/>
    <mergeCell ref="AH67:AH68"/>
    <mergeCell ref="L66:O66"/>
    <mergeCell ref="P66:S66"/>
    <mergeCell ref="Q67:Q68"/>
    <mergeCell ref="R67:R68"/>
    <mergeCell ref="S67:S68"/>
    <mergeCell ref="Z67:Z68"/>
    <mergeCell ref="AA67:AA68"/>
    <mergeCell ref="AB67:AB68"/>
    <mergeCell ref="T66:W66"/>
    <mergeCell ref="X66:AA66"/>
    <mergeCell ref="V67:V68"/>
    <mergeCell ref="W67:W68"/>
    <mergeCell ref="X67:X68"/>
    <mergeCell ref="Y67:Y68"/>
    <mergeCell ref="A86:C86"/>
    <mergeCell ref="D86:AA87"/>
    <mergeCell ref="AB86:AM86"/>
    <mergeCell ref="A87:C87"/>
    <mergeCell ref="AB87:AM87"/>
    <mergeCell ref="AF72:AI72"/>
    <mergeCell ref="AJ72:AM72"/>
    <mergeCell ref="G73:K73"/>
    <mergeCell ref="L73:O73"/>
    <mergeCell ref="P73:S73"/>
    <mergeCell ref="T73:W73"/>
    <mergeCell ref="X73:AA73"/>
    <mergeCell ref="AB73:AE73"/>
    <mergeCell ref="AF73:AI73"/>
    <mergeCell ref="AJ73:AM73"/>
    <mergeCell ref="G72:K72"/>
    <mergeCell ref="L72:O72"/>
    <mergeCell ref="P72:S72"/>
    <mergeCell ref="AJ70:AM70"/>
    <mergeCell ref="D71:F73"/>
    <mergeCell ref="G71:K71"/>
    <mergeCell ref="L71:O71"/>
    <mergeCell ref="P71:S71"/>
    <mergeCell ref="T71:W71"/>
    <mergeCell ref="X71:AA71"/>
    <mergeCell ref="AB71:AE71"/>
    <mergeCell ref="AF71:AI71"/>
    <mergeCell ref="AJ71:AM71"/>
    <mergeCell ref="T72:W72"/>
    <mergeCell ref="X72:AA72"/>
    <mergeCell ref="AB72:AE72"/>
    <mergeCell ref="A66:C73"/>
    <mergeCell ref="D66:D68"/>
    <mergeCell ref="E66:E68"/>
    <mergeCell ref="F66:F68"/>
    <mergeCell ref="G66:G68"/>
    <mergeCell ref="D69:D70"/>
    <mergeCell ref="E69:E70"/>
    <mergeCell ref="F69:F70"/>
    <mergeCell ref="G69:G70"/>
    <mergeCell ref="H69:H70"/>
    <mergeCell ref="I69:I70"/>
    <mergeCell ref="A96:C96"/>
    <mergeCell ref="AB96:AM96"/>
    <mergeCell ref="A97:C97"/>
    <mergeCell ref="D97:AA97"/>
    <mergeCell ref="AB97:AM97"/>
    <mergeCell ref="AJ67:AJ68"/>
    <mergeCell ref="AK67:AK68"/>
    <mergeCell ref="B76:AA77"/>
    <mergeCell ref="AB85:AM85"/>
    <mergeCell ref="AC67:AC68"/>
    <mergeCell ref="AD67:AD68"/>
    <mergeCell ref="AE67:AE68"/>
    <mergeCell ref="T67:T68"/>
    <mergeCell ref="U67:U68"/>
    <mergeCell ref="A91:C91"/>
    <mergeCell ref="AB91:AM91"/>
    <mergeCell ref="A92:C92"/>
    <mergeCell ref="AB92:AM92"/>
    <mergeCell ref="A95:C95"/>
    <mergeCell ref="AB95:AM95"/>
    <mergeCell ref="A88:C88"/>
    <mergeCell ref="AB88:AM88"/>
    <mergeCell ref="A89:C89"/>
    <mergeCell ref="AB89:AM89"/>
    <mergeCell ref="A90:C90"/>
    <mergeCell ref="AB90:AM90"/>
    <mergeCell ref="AB100:AE100"/>
    <mergeCell ref="AF100:AI100"/>
    <mergeCell ref="AJ100:AM100"/>
    <mergeCell ref="D101:D103"/>
    <mergeCell ref="E101:E103"/>
    <mergeCell ref="F101:F103"/>
    <mergeCell ref="H101:H103"/>
    <mergeCell ref="I101:I103"/>
    <mergeCell ref="J101:J103"/>
    <mergeCell ref="K101:K103"/>
    <mergeCell ref="X100:AA100"/>
    <mergeCell ref="L101:AM101"/>
    <mergeCell ref="B112:C112"/>
    <mergeCell ref="B113:C113"/>
    <mergeCell ref="B114:C114"/>
    <mergeCell ref="B115:C116"/>
    <mergeCell ref="D115:D116"/>
    <mergeCell ref="E115:E116"/>
    <mergeCell ref="B106:C106"/>
    <mergeCell ref="B107:C107"/>
    <mergeCell ref="B108:C108"/>
    <mergeCell ref="B109:C109"/>
    <mergeCell ref="B110:C110"/>
    <mergeCell ref="B111:C111"/>
    <mergeCell ref="G100:G103"/>
    <mergeCell ref="H100:K100"/>
    <mergeCell ref="L100:O100"/>
    <mergeCell ref="P100:S100"/>
    <mergeCell ref="T100:W100"/>
    <mergeCell ref="B104:C104"/>
    <mergeCell ref="D104:E104"/>
    <mergeCell ref="H104:K104"/>
    <mergeCell ref="L104:AM104"/>
    <mergeCell ref="B105:C105"/>
    <mergeCell ref="AG102:AG103"/>
    <mergeCell ref="AH102:AH103"/>
    <mergeCell ref="AI102:AI103"/>
    <mergeCell ref="AJ102:AJ103"/>
    <mergeCell ref="AK102:AK103"/>
    <mergeCell ref="AL102:AL103"/>
    <mergeCell ref="AA102:AA103"/>
    <mergeCell ref="AB102:AB103"/>
    <mergeCell ref="AC102:AC103"/>
    <mergeCell ref="AD102:AD103"/>
    <mergeCell ref="AJ116:AM116"/>
    <mergeCell ref="L116:O116"/>
    <mergeCell ref="P116:S116"/>
    <mergeCell ref="T116:W116"/>
    <mergeCell ref="X116:AA116"/>
    <mergeCell ref="AB116:AE116"/>
    <mergeCell ref="AF116:AI116"/>
    <mergeCell ref="AM118:AM119"/>
    <mergeCell ref="Y102:Y103"/>
    <mergeCell ref="Z102:Z103"/>
    <mergeCell ref="O102:O103"/>
    <mergeCell ref="P102:P103"/>
    <mergeCell ref="Q102:Q103"/>
    <mergeCell ref="R102:R103"/>
    <mergeCell ref="S102:S103"/>
    <mergeCell ref="T102:T103"/>
    <mergeCell ref="F115:F116"/>
    <mergeCell ref="G115:G116"/>
    <mergeCell ref="H115:H116"/>
    <mergeCell ref="I115:I116"/>
    <mergeCell ref="J115:J116"/>
    <mergeCell ref="K115:K116"/>
    <mergeCell ref="U118:U119"/>
    <mergeCell ref="V118:V119"/>
    <mergeCell ref="W118:W119"/>
    <mergeCell ref="X118:X119"/>
    <mergeCell ref="Y118:Y119"/>
    <mergeCell ref="Z118:Z119"/>
    <mergeCell ref="AM102:AM103"/>
    <mergeCell ref="AE102:AE103"/>
    <mergeCell ref="AF102:AF103"/>
    <mergeCell ref="U102:U103"/>
    <mergeCell ref="D117:D119"/>
    <mergeCell ref="E117:E119"/>
    <mergeCell ref="F117:F119"/>
    <mergeCell ref="G117:G119"/>
    <mergeCell ref="AJ117:AM117"/>
    <mergeCell ref="L118:L119"/>
    <mergeCell ref="M118:M119"/>
    <mergeCell ref="N118:N119"/>
    <mergeCell ref="O118:O119"/>
    <mergeCell ref="P118:P119"/>
    <mergeCell ref="Q118:Q119"/>
    <mergeCell ref="R118:R119"/>
    <mergeCell ref="S118:S119"/>
    <mergeCell ref="T118:T119"/>
    <mergeCell ref="L117:O117"/>
    <mergeCell ref="P117:S117"/>
    <mergeCell ref="T117:W117"/>
    <mergeCell ref="X117:AA117"/>
    <mergeCell ref="AB117:AE117"/>
    <mergeCell ref="AF117:AI117"/>
    <mergeCell ref="AG118:AG119"/>
    <mergeCell ref="AH118:AH119"/>
    <mergeCell ref="AI118:AI119"/>
    <mergeCell ref="AJ118:AJ119"/>
    <mergeCell ref="AK118:AK119"/>
    <mergeCell ref="AL118:AL119"/>
    <mergeCell ref="AA118:AA119"/>
    <mergeCell ref="AB118:AB119"/>
    <mergeCell ref="AC118:AC119"/>
    <mergeCell ref="AD118:AD119"/>
    <mergeCell ref="AE118:AE119"/>
    <mergeCell ref="AF118:AF119"/>
    <mergeCell ref="G122:K122"/>
    <mergeCell ref="L122:O122"/>
    <mergeCell ref="P122:S122"/>
    <mergeCell ref="T122:W122"/>
    <mergeCell ref="X122:AA122"/>
    <mergeCell ref="P121:S121"/>
    <mergeCell ref="T121:W121"/>
    <mergeCell ref="X121:AA121"/>
    <mergeCell ref="AB121:AE121"/>
    <mergeCell ref="AF121:AI121"/>
    <mergeCell ref="AJ121:AM121"/>
    <mergeCell ref="D120:D121"/>
    <mergeCell ref="E120:E121"/>
    <mergeCell ref="F120:F121"/>
    <mergeCell ref="G120:G121"/>
    <mergeCell ref="H120:H121"/>
    <mergeCell ref="I120:I121"/>
    <mergeCell ref="J120:J121"/>
    <mergeCell ref="K120:K121"/>
    <mergeCell ref="L121:O121"/>
    <mergeCell ref="B127:AA128"/>
    <mergeCell ref="AB136:AM136"/>
    <mergeCell ref="A137:C137"/>
    <mergeCell ref="D137:AA138"/>
    <mergeCell ref="AB137:AM137"/>
    <mergeCell ref="A138:C138"/>
    <mergeCell ref="AB138:AM138"/>
    <mergeCell ref="AJ123:AM123"/>
    <mergeCell ref="G124:K124"/>
    <mergeCell ref="L124:O124"/>
    <mergeCell ref="P124:S124"/>
    <mergeCell ref="T124:W124"/>
    <mergeCell ref="X124:AA124"/>
    <mergeCell ref="AB124:AE124"/>
    <mergeCell ref="AF124:AI124"/>
    <mergeCell ref="AJ124:AM124"/>
    <mergeCell ref="A117:C124"/>
    <mergeCell ref="H117:H119"/>
    <mergeCell ref="I117:I119"/>
    <mergeCell ref="J117:J119"/>
    <mergeCell ref="K117:K119"/>
    <mergeCell ref="AB122:AE122"/>
    <mergeCell ref="AF122:AI122"/>
    <mergeCell ref="AJ122:AM122"/>
    <mergeCell ref="G123:K123"/>
    <mergeCell ref="L123:O123"/>
    <mergeCell ref="P123:S123"/>
    <mergeCell ref="T123:W123"/>
    <mergeCell ref="X123:AA123"/>
    <mergeCell ref="AB123:AE123"/>
    <mergeCell ref="AF123:AI123"/>
    <mergeCell ref="D122:F124"/>
    <mergeCell ref="A142:C142"/>
    <mergeCell ref="AB142:AM142"/>
    <mergeCell ref="A143:C143"/>
    <mergeCell ref="AB143:AM143"/>
    <mergeCell ref="A144:C144"/>
    <mergeCell ref="AB144:AM144"/>
    <mergeCell ref="A139:C139"/>
    <mergeCell ref="AB139:AM139"/>
    <mergeCell ref="A140:C140"/>
    <mergeCell ref="AB140:AM140"/>
    <mergeCell ref="A141:C141"/>
    <mergeCell ref="AB141:AM141"/>
    <mergeCell ref="Q153:Q154"/>
    <mergeCell ref="R153:R154"/>
    <mergeCell ref="S153:S154"/>
    <mergeCell ref="T153:T154"/>
    <mergeCell ref="AB151:AE151"/>
    <mergeCell ref="AF151:AI151"/>
    <mergeCell ref="AJ151:AM151"/>
    <mergeCell ref="D152:D154"/>
    <mergeCell ref="E152:E154"/>
    <mergeCell ref="F152:F154"/>
    <mergeCell ref="K152:K154"/>
    <mergeCell ref="G151:G154"/>
    <mergeCell ref="H151:K151"/>
    <mergeCell ref="L151:O151"/>
    <mergeCell ref="P151:S151"/>
    <mergeCell ref="T151:W151"/>
    <mergeCell ref="X151:AA151"/>
    <mergeCell ref="L152:AM152"/>
    <mergeCell ref="L153:L154"/>
    <mergeCell ref="M153:M154"/>
    <mergeCell ref="A147:C147"/>
    <mergeCell ref="AB147:AM147"/>
    <mergeCell ref="A148:C148"/>
    <mergeCell ref="D148:AA148"/>
    <mergeCell ref="AB148:AM148"/>
    <mergeCell ref="A150:A154"/>
    <mergeCell ref="B150:C154"/>
    <mergeCell ref="D150:F151"/>
    <mergeCell ref="G150:K150"/>
    <mergeCell ref="L150:AM150"/>
    <mergeCell ref="B160:C160"/>
    <mergeCell ref="B161:C161"/>
    <mergeCell ref="B162:C162"/>
    <mergeCell ref="AM153:AM154"/>
    <mergeCell ref="B155:C155"/>
    <mergeCell ref="D155:E155"/>
    <mergeCell ref="H155:K155"/>
    <mergeCell ref="L155:AM155"/>
    <mergeCell ref="B156:C156"/>
    <mergeCell ref="AG153:AG154"/>
    <mergeCell ref="AH153:AH154"/>
    <mergeCell ref="AI153:AI154"/>
    <mergeCell ref="AJ153:AJ154"/>
    <mergeCell ref="AK153:AK154"/>
    <mergeCell ref="AL153:AL154"/>
    <mergeCell ref="AA153:AA154"/>
    <mergeCell ref="AB153:AB154"/>
    <mergeCell ref="AC153:AC154"/>
    <mergeCell ref="AD153:AD154"/>
    <mergeCell ref="AE153:AE154"/>
    <mergeCell ref="AF153:AF154"/>
    <mergeCell ref="U153:U154"/>
    <mergeCell ref="V153:V154"/>
    <mergeCell ref="W153:W154"/>
    <mergeCell ref="X153:X154"/>
    <mergeCell ref="Y153:Y154"/>
    <mergeCell ref="Z153:Z154"/>
    <mergeCell ref="O153:O154"/>
    <mergeCell ref="P153:P154"/>
    <mergeCell ref="H152:H154"/>
    <mergeCell ref="I152:I154"/>
    <mergeCell ref="J152:J154"/>
    <mergeCell ref="B175:C175"/>
    <mergeCell ref="B176:C176"/>
    <mergeCell ref="B179:C179"/>
    <mergeCell ref="N153:N154"/>
    <mergeCell ref="B157:C157"/>
    <mergeCell ref="B158:C158"/>
    <mergeCell ref="B159:C159"/>
    <mergeCell ref="B177:C177"/>
    <mergeCell ref="B178:C178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L181:O181"/>
    <mergeCell ref="P181:S181"/>
    <mergeCell ref="T181:W181"/>
    <mergeCell ref="X181:AA181"/>
    <mergeCell ref="AB181:AE181"/>
    <mergeCell ref="AF181:AI181"/>
    <mergeCell ref="F180:F181"/>
    <mergeCell ref="N183:N184"/>
    <mergeCell ref="O183:O184"/>
    <mergeCell ref="P183:P184"/>
    <mergeCell ref="Q183:Q184"/>
    <mergeCell ref="R183:R184"/>
    <mergeCell ref="S183:S184"/>
    <mergeCell ref="T183:T184"/>
    <mergeCell ref="AM183:AM184"/>
    <mergeCell ref="B180:C181"/>
    <mergeCell ref="D180:D181"/>
    <mergeCell ref="E180:E181"/>
    <mergeCell ref="AG183:AG184"/>
    <mergeCell ref="AH183:AH184"/>
    <mergeCell ref="AI183:AI184"/>
    <mergeCell ref="AJ183:AJ184"/>
    <mergeCell ref="AK183:AK184"/>
    <mergeCell ref="AL183:AL184"/>
    <mergeCell ref="AA183:AA184"/>
    <mergeCell ref="AB183:AB184"/>
    <mergeCell ref="AC183:AC184"/>
    <mergeCell ref="AD183:AD184"/>
    <mergeCell ref="G180:G181"/>
    <mergeCell ref="H180:H181"/>
    <mergeCell ref="I180:I181"/>
    <mergeCell ref="J180:J181"/>
    <mergeCell ref="K180:K181"/>
    <mergeCell ref="AE183:AE184"/>
    <mergeCell ref="AF183:AF184"/>
    <mergeCell ref="U183:U184"/>
    <mergeCell ref="V183:V184"/>
    <mergeCell ref="W183:W184"/>
    <mergeCell ref="X183:X184"/>
    <mergeCell ref="Y183:Y184"/>
    <mergeCell ref="Z183:Z184"/>
    <mergeCell ref="AJ182:AM182"/>
    <mergeCell ref="L183:L184"/>
    <mergeCell ref="L182:O182"/>
    <mergeCell ref="P182:S182"/>
    <mergeCell ref="T182:W182"/>
    <mergeCell ref="X182:AA182"/>
    <mergeCell ref="AB182:AE182"/>
    <mergeCell ref="AF182:AI182"/>
    <mergeCell ref="M183:M184"/>
    <mergeCell ref="AJ181:AM181"/>
    <mergeCell ref="G182:G184"/>
    <mergeCell ref="H182:H184"/>
    <mergeCell ref="I182:I184"/>
    <mergeCell ref="AB187:AE187"/>
    <mergeCell ref="AF187:AI187"/>
    <mergeCell ref="AJ187:AM187"/>
    <mergeCell ref="G188:K188"/>
    <mergeCell ref="L188:O188"/>
    <mergeCell ref="P188:S188"/>
    <mergeCell ref="T188:W188"/>
    <mergeCell ref="X188:AA188"/>
    <mergeCell ref="AB188:AE188"/>
    <mergeCell ref="AF188:AI188"/>
    <mergeCell ref="D187:F189"/>
    <mergeCell ref="G187:K187"/>
    <mergeCell ref="L187:O187"/>
    <mergeCell ref="P187:S187"/>
    <mergeCell ref="T187:W187"/>
    <mergeCell ref="X187:AA187"/>
    <mergeCell ref="P186:S186"/>
    <mergeCell ref="T186:W186"/>
    <mergeCell ref="X186:AA186"/>
    <mergeCell ref="AB186:AE186"/>
    <mergeCell ref="AF186:AI186"/>
    <mergeCell ref="AJ186:AM186"/>
    <mergeCell ref="D185:D186"/>
    <mergeCell ref="E185:E186"/>
    <mergeCell ref="F185:F186"/>
    <mergeCell ref="G185:G186"/>
    <mergeCell ref="H185:H186"/>
    <mergeCell ref="I185:I186"/>
    <mergeCell ref="J185:J186"/>
    <mergeCell ref="K185:K186"/>
    <mergeCell ref="L186:O186"/>
    <mergeCell ref="A204:C204"/>
    <mergeCell ref="AB204:AM204"/>
    <mergeCell ref="A205:C205"/>
    <mergeCell ref="AB205:AM205"/>
    <mergeCell ref="A206:C206"/>
    <mergeCell ref="AB206:AM206"/>
    <mergeCell ref="B192:AA193"/>
    <mergeCell ref="AB201:AM201"/>
    <mergeCell ref="A202:C202"/>
    <mergeCell ref="D202:AA203"/>
    <mergeCell ref="AB202:AM202"/>
    <mergeCell ref="A203:C203"/>
    <mergeCell ref="AB203:AM203"/>
    <mergeCell ref="AJ188:AM188"/>
    <mergeCell ref="G189:K189"/>
    <mergeCell ref="L189:O189"/>
    <mergeCell ref="P189:S189"/>
    <mergeCell ref="T189:W189"/>
    <mergeCell ref="X189:AA189"/>
    <mergeCell ref="AB189:AE189"/>
    <mergeCell ref="AF189:AI189"/>
    <mergeCell ref="AJ189:AM189"/>
    <mergeCell ref="A182:C189"/>
    <mergeCell ref="D182:D184"/>
    <mergeCell ref="E182:E184"/>
    <mergeCell ref="F182:F184"/>
    <mergeCell ref="J182:J184"/>
    <mergeCell ref="K182:K184"/>
    <mergeCell ref="A211:A215"/>
    <mergeCell ref="B211:C215"/>
    <mergeCell ref="D211:F212"/>
    <mergeCell ref="G211:K211"/>
    <mergeCell ref="L211:AM211"/>
    <mergeCell ref="G212:G215"/>
    <mergeCell ref="H212:K212"/>
    <mergeCell ref="L212:O212"/>
    <mergeCell ref="P212:S212"/>
    <mergeCell ref="T212:W212"/>
    <mergeCell ref="AL214:AL215"/>
    <mergeCell ref="AM214:AM215"/>
    <mergeCell ref="A207:C207"/>
    <mergeCell ref="AB207:AM207"/>
    <mergeCell ref="A208:C208"/>
    <mergeCell ref="AB208:AM208"/>
    <mergeCell ref="A209:C209"/>
    <mergeCell ref="D209:AA209"/>
    <mergeCell ref="AB209:AM209"/>
    <mergeCell ref="M214:M215"/>
    <mergeCell ref="N214:N215"/>
    <mergeCell ref="O214:O215"/>
    <mergeCell ref="P214:P215"/>
    <mergeCell ref="Q214:Q215"/>
    <mergeCell ref="R214:R215"/>
    <mergeCell ref="S214:S215"/>
    <mergeCell ref="X212:AA212"/>
    <mergeCell ref="AB212:AE212"/>
    <mergeCell ref="AF212:AI212"/>
    <mergeCell ref="AJ212:AM212"/>
    <mergeCell ref="D213:D215"/>
    <mergeCell ref="E213:E215"/>
    <mergeCell ref="F213:F215"/>
    <mergeCell ref="H213:H215"/>
    <mergeCell ref="I213:I215"/>
    <mergeCell ref="J213:J215"/>
    <mergeCell ref="B217:C217"/>
    <mergeCell ref="B218:C218"/>
    <mergeCell ref="B219:C219"/>
    <mergeCell ref="B220:C220"/>
    <mergeCell ref="B221:C221"/>
    <mergeCell ref="B222:C222"/>
    <mergeCell ref="AJ226:AM226"/>
    <mergeCell ref="B216:C216"/>
    <mergeCell ref="D216:E216"/>
    <mergeCell ref="H216:K216"/>
    <mergeCell ref="L216:AM216"/>
    <mergeCell ref="AF214:AF215"/>
    <mergeCell ref="AG214:AG215"/>
    <mergeCell ref="AH214:AH215"/>
    <mergeCell ref="AI214:AI215"/>
    <mergeCell ref="AJ214:AJ215"/>
    <mergeCell ref="AK214:AK215"/>
    <mergeCell ref="Z214:Z215"/>
    <mergeCell ref="AA214:AA215"/>
    <mergeCell ref="AB214:AB215"/>
    <mergeCell ref="AC214:AC215"/>
    <mergeCell ref="AD214:AD215"/>
    <mergeCell ref="AE214:AE215"/>
    <mergeCell ref="T214:T215"/>
    <mergeCell ref="U214:U215"/>
    <mergeCell ref="V214:V215"/>
    <mergeCell ref="W214:W215"/>
    <mergeCell ref="X214:X215"/>
    <mergeCell ref="Y214:Y215"/>
    <mergeCell ref="K213:K215"/>
    <mergeCell ref="L213:AM213"/>
    <mergeCell ref="L214:L215"/>
    <mergeCell ref="AB226:AE226"/>
    <mergeCell ref="AF226:AI226"/>
    <mergeCell ref="AJ225:AM225"/>
    <mergeCell ref="L225:O225"/>
    <mergeCell ref="P225:S225"/>
    <mergeCell ref="T225:W225"/>
    <mergeCell ref="X225:AA225"/>
    <mergeCell ref="AB225:AE225"/>
    <mergeCell ref="AF225:AI225"/>
    <mergeCell ref="AM227:AM228"/>
    <mergeCell ref="F224:F225"/>
    <mergeCell ref="G224:G225"/>
    <mergeCell ref="H224:H225"/>
    <mergeCell ref="I224:I225"/>
    <mergeCell ref="J224:J225"/>
    <mergeCell ref="K224:K225"/>
    <mergeCell ref="X226:AA226"/>
    <mergeCell ref="AG227:AG228"/>
    <mergeCell ref="AH227:AH228"/>
    <mergeCell ref="AI227:AI228"/>
    <mergeCell ref="AJ227:AJ228"/>
    <mergeCell ref="AK227:AK228"/>
    <mergeCell ref="AL227:AL228"/>
    <mergeCell ref="AA227:AA228"/>
    <mergeCell ref="AB227:AB228"/>
    <mergeCell ref="AC227:AC228"/>
    <mergeCell ref="AD227:AD228"/>
    <mergeCell ref="AE227:AE228"/>
    <mergeCell ref="B223:C223"/>
    <mergeCell ref="B224:C225"/>
    <mergeCell ref="D224:D225"/>
    <mergeCell ref="E224:E225"/>
    <mergeCell ref="D226:D228"/>
    <mergeCell ref="E226:E228"/>
    <mergeCell ref="F226:F228"/>
    <mergeCell ref="G226:G228"/>
    <mergeCell ref="L227:L228"/>
    <mergeCell ref="M227:M228"/>
    <mergeCell ref="N227:N228"/>
    <mergeCell ref="O227:O228"/>
    <mergeCell ref="P227:P228"/>
    <mergeCell ref="Q227:Q228"/>
    <mergeCell ref="R227:R228"/>
    <mergeCell ref="S227:S228"/>
    <mergeCell ref="T227:T228"/>
    <mergeCell ref="L226:O226"/>
    <mergeCell ref="P226:S226"/>
    <mergeCell ref="T226:W226"/>
    <mergeCell ref="A226:C233"/>
    <mergeCell ref="AF227:AF228"/>
    <mergeCell ref="U227:U228"/>
    <mergeCell ref="V227:V228"/>
    <mergeCell ref="W227:W228"/>
    <mergeCell ref="X227:X228"/>
    <mergeCell ref="Y227:Y228"/>
    <mergeCell ref="Z227:Z228"/>
    <mergeCell ref="P232:S232"/>
    <mergeCell ref="T232:W232"/>
    <mergeCell ref="X232:AA232"/>
    <mergeCell ref="AB232:AE232"/>
    <mergeCell ref="AF232:AI232"/>
    <mergeCell ref="D231:F233"/>
    <mergeCell ref="G231:K231"/>
    <mergeCell ref="L231:O231"/>
    <mergeCell ref="P231:S231"/>
    <mergeCell ref="T231:W231"/>
    <mergeCell ref="X231:AA231"/>
    <mergeCell ref="P230:S230"/>
    <mergeCell ref="T230:W230"/>
    <mergeCell ref="X230:AA230"/>
    <mergeCell ref="AB230:AE230"/>
    <mergeCell ref="AF230:AI230"/>
    <mergeCell ref="H226:H228"/>
    <mergeCell ref="I226:I228"/>
    <mergeCell ref="J226:J228"/>
    <mergeCell ref="K226:K228"/>
    <mergeCell ref="AB231:AE231"/>
    <mergeCell ref="AF231:AI231"/>
    <mergeCell ref="AJ230:AM230"/>
    <mergeCell ref="D229:D230"/>
    <mergeCell ref="E229:E230"/>
    <mergeCell ref="F229:F230"/>
    <mergeCell ref="G229:G230"/>
    <mergeCell ref="H229:H230"/>
    <mergeCell ref="I229:I230"/>
    <mergeCell ref="J229:J230"/>
    <mergeCell ref="K229:K230"/>
    <mergeCell ref="L230:O230"/>
    <mergeCell ref="A248:C248"/>
    <mergeCell ref="AB248:AM248"/>
    <mergeCell ref="A249:C249"/>
    <mergeCell ref="AB249:AM249"/>
    <mergeCell ref="A250:C250"/>
    <mergeCell ref="AB250:AM250"/>
    <mergeCell ref="B236:AA237"/>
    <mergeCell ref="AB245:AM245"/>
    <mergeCell ref="A246:C246"/>
    <mergeCell ref="D246:AA247"/>
    <mergeCell ref="AB246:AM246"/>
    <mergeCell ref="A247:C247"/>
    <mergeCell ref="AB247:AM247"/>
    <mergeCell ref="AJ232:AM232"/>
    <mergeCell ref="G233:K233"/>
    <mergeCell ref="L233:O233"/>
    <mergeCell ref="P233:S233"/>
    <mergeCell ref="T233:W233"/>
    <mergeCell ref="X233:AA233"/>
    <mergeCell ref="AB233:AE233"/>
    <mergeCell ref="AF233:AI233"/>
    <mergeCell ref="AJ233:AM233"/>
    <mergeCell ref="AJ231:AM231"/>
    <mergeCell ref="G232:K232"/>
    <mergeCell ref="L232:O232"/>
    <mergeCell ref="A255:A259"/>
    <mergeCell ref="B255:C259"/>
    <mergeCell ref="D255:F256"/>
    <mergeCell ref="G255:K255"/>
    <mergeCell ref="L255:AM255"/>
    <mergeCell ref="G256:G259"/>
    <mergeCell ref="H256:K256"/>
    <mergeCell ref="L256:O256"/>
    <mergeCell ref="P256:S256"/>
    <mergeCell ref="T256:W256"/>
    <mergeCell ref="A251:C251"/>
    <mergeCell ref="AB251:AM251"/>
    <mergeCell ref="A252:C252"/>
    <mergeCell ref="AB252:AM252"/>
    <mergeCell ref="A253:C253"/>
    <mergeCell ref="D253:AA253"/>
    <mergeCell ref="AB253:AM253"/>
    <mergeCell ref="V258:V259"/>
    <mergeCell ref="W258:W259"/>
    <mergeCell ref="X258:X259"/>
    <mergeCell ref="Y258:Y259"/>
    <mergeCell ref="K257:K259"/>
    <mergeCell ref="L257:AM257"/>
    <mergeCell ref="L258:L259"/>
    <mergeCell ref="M258:M259"/>
    <mergeCell ref="N258:N259"/>
    <mergeCell ref="AJ256:AM256"/>
    <mergeCell ref="AC258:AC259"/>
    <mergeCell ref="AD258:AD259"/>
    <mergeCell ref="B267:C267"/>
    <mergeCell ref="B268:C269"/>
    <mergeCell ref="D268:D269"/>
    <mergeCell ref="E268:E269"/>
    <mergeCell ref="B261:C261"/>
    <mergeCell ref="B262:C262"/>
    <mergeCell ref="B263:C263"/>
    <mergeCell ref="B264:C264"/>
    <mergeCell ref="B265:C265"/>
    <mergeCell ref="B266:C266"/>
    <mergeCell ref="AL258:AL259"/>
    <mergeCell ref="AM258:AM259"/>
    <mergeCell ref="B260:C260"/>
    <mergeCell ref="D260:E260"/>
    <mergeCell ref="H260:K260"/>
    <mergeCell ref="L260:AM260"/>
    <mergeCell ref="AF258:AF259"/>
    <mergeCell ref="AG258:AG259"/>
    <mergeCell ref="AH258:AH259"/>
    <mergeCell ref="AI258:AI259"/>
    <mergeCell ref="AJ258:AJ259"/>
    <mergeCell ref="AK258:AK259"/>
    <mergeCell ref="Z258:Z259"/>
    <mergeCell ref="D257:D259"/>
    <mergeCell ref="E257:E259"/>
    <mergeCell ref="F257:F259"/>
    <mergeCell ref="H257:H259"/>
    <mergeCell ref="I257:I259"/>
    <mergeCell ref="J257:J259"/>
    <mergeCell ref="F268:F269"/>
    <mergeCell ref="G268:G269"/>
    <mergeCell ref="H268:H269"/>
    <mergeCell ref="I268:I269"/>
    <mergeCell ref="J268:J269"/>
    <mergeCell ref="K268:K269"/>
    <mergeCell ref="AE271:AE272"/>
    <mergeCell ref="AF271:AF272"/>
    <mergeCell ref="U271:U272"/>
    <mergeCell ref="O258:O259"/>
    <mergeCell ref="P258:P259"/>
    <mergeCell ref="Q258:Q259"/>
    <mergeCell ref="R258:R259"/>
    <mergeCell ref="S258:S259"/>
    <mergeCell ref="X256:AA256"/>
    <mergeCell ref="AB256:AE256"/>
    <mergeCell ref="AF256:AI256"/>
    <mergeCell ref="AJ270:AM270"/>
    <mergeCell ref="L271:L272"/>
    <mergeCell ref="M271:M272"/>
    <mergeCell ref="N271:N272"/>
    <mergeCell ref="O271:O272"/>
    <mergeCell ref="P271:P272"/>
    <mergeCell ref="Q271:Q272"/>
    <mergeCell ref="R271:R272"/>
    <mergeCell ref="S271:S272"/>
    <mergeCell ref="T271:T272"/>
    <mergeCell ref="L270:O270"/>
    <mergeCell ref="P270:S270"/>
    <mergeCell ref="T270:W270"/>
    <mergeCell ref="X270:AA270"/>
    <mergeCell ref="AB270:AE270"/>
    <mergeCell ref="AF270:AI270"/>
    <mergeCell ref="AA258:AA259"/>
    <mergeCell ref="AB258:AB259"/>
    <mergeCell ref="AE258:AE259"/>
    <mergeCell ref="T258:T259"/>
    <mergeCell ref="U258:U259"/>
    <mergeCell ref="AJ269:AM269"/>
    <mergeCell ref="L269:O269"/>
    <mergeCell ref="P269:S269"/>
    <mergeCell ref="T269:W269"/>
    <mergeCell ref="X269:AA269"/>
    <mergeCell ref="AB269:AE269"/>
    <mergeCell ref="AF269:AI269"/>
    <mergeCell ref="AM271:AM272"/>
    <mergeCell ref="D273:D274"/>
    <mergeCell ref="E273:E274"/>
    <mergeCell ref="F273:F274"/>
    <mergeCell ref="G273:G274"/>
    <mergeCell ref="H273:H274"/>
    <mergeCell ref="I273:I274"/>
    <mergeCell ref="J273:J274"/>
    <mergeCell ref="K273:K274"/>
    <mergeCell ref="L274:O274"/>
    <mergeCell ref="AG271:AG272"/>
    <mergeCell ref="AH271:AH272"/>
    <mergeCell ref="AI271:AI272"/>
    <mergeCell ref="AJ271:AJ272"/>
    <mergeCell ref="AK271:AK272"/>
    <mergeCell ref="AL271:AL272"/>
    <mergeCell ref="AA271:AA272"/>
    <mergeCell ref="AB271:AB272"/>
    <mergeCell ref="AC271:AC272"/>
    <mergeCell ref="AD271:AD272"/>
    <mergeCell ref="V271:V272"/>
    <mergeCell ref="W271:W272"/>
    <mergeCell ref="I270:I272"/>
    <mergeCell ref="J270:J272"/>
    <mergeCell ref="AB275:AE275"/>
    <mergeCell ref="AF275:AI275"/>
    <mergeCell ref="AJ275:AM275"/>
    <mergeCell ref="G276:K276"/>
    <mergeCell ref="L276:O276"/>
    <mergeCell ref="P276:S276"/>
    <mergeCell ref="T276:W276"/>
    <mergeCell ref="X276:AA276"/>
    <mergeCell ref="AB276:AE276"/>
    <mergeCell ref="AF276:AI276"/>
    <mergeCell ref="D275:F277"/>
    <mergeCell ref="G275:K275"/>
    <mergeCell ref="L275:O275"/>
    <mergeCell ref="P275:S275"/>
    <mergeCell ref="T275:W275"/>
    <mergeCell ref="X275:AA275"/>
    <mergeCell ref="P274:S274"/>
    <mergeCell ref="T274:W274"/>
    <mergeCell ref="X274:AA274"/>
    <mergeCell ref="AB274:AE274"/>
    <mergeCell ref="AF274:AI274"/>
    <mergeCell ref="AJ274:AM274"/>
    <mergeCell ref="A292:C292"/>
    <mergeCell ref="AB292:AM292"/>
    <mergeCell ref="A293:C293"/>
    <mergeCell ref="AB293:AM293"/>
    <mergeCell ref="A294:C294"/>
    <mergeCell ref="AB294:AM294"/>
    <mergeCell ref="B280:AA281"/>
    <mergeCell ref="AB289:AM289"/>
    <mergeCell ref="A290:C290"/>
    <mergeCell ref="D290:AA291"/>
    <mergeCell ref="AB290:AM290"/>
    <mergeCell ref="A291:C291"/>
    <mergeCell ref="AB291:AM291"/>
    <mergeCell ref="AJ276:AM276"/>
    <mergeCell ref="G277:K277"/>
    <mergeCell ref="L277:O277"/>
    <mergeCell ref="P277:S277"/>
    <mergeCell ref="T277:W277"/>
    <mergeCell ref="X277:AA277"/>
    <mergeCell ref="AB277:AE277"/>
    <mergeCell ref="AF277:AI277"/>
    <mergeCell ref="AJ277:AM277"/>
    <mergeCell ref="A270:C277"/>
    <mergeCell ref="K270:K272"/>
    <mergeCell ref="X271:X272"/>
    <mergeCell ref="Y271:Y272"/>
    <mergeCell ref="Z271:Z272"/>
    <mergeCell ref="D270:D272"/>
    <mergeCell ref="E270:E272"/>
    <mergeCell ref="F270:F272"/>
    <mergeCell ref="G270:G272"/>
    <mergeCell ref="H270:H272"/>
    <mergeCell ref="A299:A303"/>
    <mergeCell ref="B299:C303"/>
    <mergeCell ref="D299:F300"/>
    <mergeCell ref="G299:K299"/>
    <mergeCell ref="L299:AM299"/>
    <mergeCell ref="G300:G303"/>
    <mergeCell ref="H300:K300"/>
    <mergeCell ref="L300:O300"/>
    <mergeCell ref="P300:S300"/>
    <mergeCell ref="T300:W300"/>
    <mergeCell ref="AL302:AL303"/>
    <mergeCell ref="AM302:AM303"/>
    <mergeCell ref="A295:C295"/>
    <mergeCell ref="AB295:AM295"/>
    <mergeCell ref="A296:C296"/>
    <mergeCell ref="AB296:AM296"/>
    <mergeCell ref="A297:C297"/>
    <mergeCell ref="D297:AA297"/>
    <mergeCell ref="AB297:AM297"/>
    <mergeCell ref="M302:M303"/>
    <mergeCell ref="N302:N303"/>
    <mergeCell ref="O302:O303"/>
    <mergeCell ref="P302:P303"/>
    <mergeCell ref="Q302:Q303"/>
    <mergeCell ref="R302:R303"/>
    <mergeCell ref="S302:S303"/>
    <mergeCell ref="X300:AA300"/>
    <mergeCell ref="AB300:AE300"/>
    <mergeCell ref="AF300:AI300"/>
    <mergeCell ref="AJ300:AM300"/>
    <mergeCell ref="D301:D303"/>
    <mergeCell ref="E301:E303"/>
    <mergeCell ref="F301:F303"/>
    <mergeCell ref="H301:H303"/>
    <mergeCell ref="I301:I303"/>
    <mergeCell ref="J301:J303"/>
    <mergeCell ref="B305:C305"/>
    <mergeCell ref="B306:C306"/>
    <mergeCell ref="B307:C307"/>
    <mergeCell ref="B308:C308"/>
    <mergeCell ref="B309:C309"/>
    <mergeCell ref="B310:C310"/>
    <mergeCell ref="AJ314:AM314"/>
    <mergeCell ref="B304:C304"/>
    <mergeCell ref="D304:E304"/>
    <mergeCell ref="H304:K304"/>
    <mergeCell ref="L304:AM304"/>
    <mergeCell ref="AF302:AF303"/>
    <mergeCell ref="AG302:AG303"/>
    <mergeCell ref="AH302:AH303"/>
    <mergeCell ref="AI302:AI303"/>
    <mergeCell ref="AJ302:AJ303"/>
    <mergeCell ref="AK302:AK303"/>
    <mergeCell ref="Z302:Z303"/>
    <mergeCell ref="AA302:AA303"/>
    <mergeCell ref="AB302:AB303"/>
    <mergeCell ref="AC302:AC303"/>
    <mergeCell ref="AD302:AD303"/>
    <mergeCell ref="AE302:AE303"/>
    <mergeCell ref="T302:T303"/>
    <mergeCell ref="U302:U303"/>
    <mergeCell ref="V302:V303"/>
    <mergeCell ref="W302:W303"/>
    <mergeCell ref="X302:X303"/>
    <mergeCell ref="Y302:Y303"/>
    <mergeCell ref="K301:K303"/>
    <mergeCell ref="L301:AM301"/>
    <mergeCell ref="L302:L303"/>
    <mergeCell ref="AB314:AE314"/>
    <mergeCell ref="AF314:AI314"/>
    <mergeCell ref="AJ313:AM313"/>
    <mergeCell ref="L313:O313"/>
    <mergeCell ref="P313:S313"/>
    <mergeCell ref="T313:W313"/>
    <mergeCell ref="X313:AA313"/>
    <mergeCell ref="AB313:AE313"/>
    <mergeCell ref="AF313:AI313"/>
    <mergeCell ref="AM315:AM316"/>
    <mergeCell ref="F312:F313"/>
    <mergeCell ref="G312:G313"/>
    <mergeCell ref="H312:H313"/>
    <mergeCell ref="I312:I313"/>
    <mergeCell ref="J312:J313"/>
    <mergeCell ref="K312:K313"/>
    <mergeCell ref="X314:AA314"/>
    <mergeCell ref="AG315:AG316"/>
    <mergeCell ref="AH315:AH316"/>
    <mergeCell ref="AI315:AI316"/>
    <mergeCell ref="AJ315:AJ316"/>
    <mergeCell ref="AK315:AK316"/>
    <mergeCell ref="AL315:AL316"/>
    <mergeCell ref="AA315:AA316"/>
    <mergeCell ref="AB315:AB316"/>
    <mergeCell ref="AC315:AC316"/>
    <mergeCell ref="AD315:AD316"/>
    <mergeCell ref="AE315:AE316"/>
    <mergeCell ref="B311:C311"/>
    <mergeCell ref="B312:C313"/>
    <mergeCell ref="D312:D313"/>
    <mergeCell ref="E312:E313"/>
    <mergeCell ref="D314:D316"/>
    <mergeCell ref="E314:E316"/>
    <mergeCell ref="F314:F316"/>
    <mergeCell ref="G314:G316"/>
    <mergeCell ref="L315:L316"/>
    <mergeCell ref="M315:M316"/>
    <mergeCell ref="N315:N316"/>
    <mergeCell ref="O315:O316"/>
    <mergeCell ref="P315:P316"/>
    <mergeCell ref="Q315:Q316"/>
    <mergeCell ref="R315:R316"/>
    <mergeCell ref="S315:S316"/>
    <mergeCell ref="T315:T316"/>
    <mergeCell ref="L314:O314"/>
    <mergeCell ref="P314:S314"/>
    <mergeCell ref="T314:W314"/>
    <mergeCell ref="A314:C321"/>
    <mergeCell ref="AF315:AF316"/>
    <mergeCell ref="U315:U316"/>
    <mergeCell ref="V315:V316"/>
    <mergeCell ref="W315:W316"/>
    <mergeCell ref="X315:X316"/>
    <mergeCell ref="Y315:Y316"/>
    <mergeCell ref="Z315:Z316"/>
    <mergeCell ref="P320:S320"/>
    <mergeCell ref="T320:W320"/>
    <mergeCell ref="X320:AA320"/>
    <mergeCell ref="AB320:AE320"/>
    <mergeCell ref="AF320:AI320"/>
    <mergeCell ref="D319:F321"/>
    <mergeCell ref="G319:K319"/>
    <mergeCell ref="L319:O319"/>
    <mergeCell ref="P319:S319"/>
    <mergeCell ref="T319:W319"/>
    <mergeCell ref="X319:AA319"/>
    <mergeCell ref="P318:S318"/>
    <mergeCell ref="T318:W318"/>
    <mergeCell ref="X318:AA318"/>
    <mergeCell ref="AB318:AE318"/>
    <mergeCell ref="AF318:AI318"/>
    <mergeCell ref="H314:H316"/>
    <mergeCell ref="I314:I316"/>
    <mergeCell ref="J314:J316"/>
    <mergeCell ref="K314:K316"/>
    <mergeCell ref="AB319:AE319"/>
    <mergeCell ref="AF319:AI319"/>
    <mergeCell ref="AJ318:AM318"/>
    <mergeCell ref="D317:D318"/>
    <mergeCell ref="E317:E318"/>
    <mergeCell ref="F317:F318"/>
    <mergeCell ref="G317:G318"/>
    <mergeCell ref="H317:H318"/>
    <mergeCell ref="I317:I318"/>
    <mergeCell ref="J317:J318"/>
    <mergeCell ref="K317:K318"/>
    <mergeCell ref="L318:O318"/>
    <mergeCell ref="A336:C336"/>
    <mergeCell ref="AB336:AM336"/>
    <mergeCell ref="A337:C337"/>
    <mergeCell ref="AB337:AM337"/>
    <mergeCell ref="A338:C338"/>
    <mergeCell ref="AB338:AM338"/>
    <mergeCell ref="B324:AA325"/>
    <mergeCell ref="AB333:AM333"/>
    <mergeCell ref="A334:C334"/>
    <mergeCell ref="D334:AA335"/>
    <mergeCell ref="AB334:AM334"/>
    <mergeCell ref="A335:C335"/>
    <mergeCell ref="AB335:AM335"/>
    <mergeCell ref="AJ320:AM320"/>
    <mergeCell ref="G321:K321"/>
    <mergeCell ref="L321:O321"/>
    <mergeCell ref="P321:S321"/>
    <mergeCell ref="T321:W321"/>
    <mergeCell ref="X321:AA321"/>
    <mergeCell ref="AB321:AE321"/>
    <mergeCell ref="AF321:AI321"/>
    <mergeCell ref="AJ321:AM321"/>
    <mergeCell ref="AJ319:AM319"/>
    <mergeCell ref="G320:K320"/>
    <mergeCell ref="L320:O320"/>
    <mergeCell ref="A343:A347"/>
    <mergeCell ref="B343:C347"/>
    <mergeCell ref="D343:F344"/>
    <mergeCell ref="G343:K343"/>
    <mergeCell ref="L343:AM343"/>
    <mergeCell ref="G344:G347"/>
    <mergeCell ref="H344:K344"/>
    <mergeCell ref="L344:O344"/>
    <mergeCell ref="P344:S344"/>
    <mergeCell ref="T344:W344"/>
    <mergeCell ref="A339:C339"/>
    <mergeCell ref="AB339:AM339"/>
    <mergeCell ref="A340:C340"/>
    <mergeCell ref="AB340:AM340"/>
    <mergeCell ref="A341:C341"/>
    <mergeCell ref="D341:AA341"/>
    <mergeCell ref="AB341:AM341"/>
    <mergeCell ref="V346:V347"/>
    <mergeCell ref="W346:W347"/>
    <mergeCell ref="X346:X347"/>
    <mergeCell ref="Y346:Y347"/>
    <mergeCell ref="K345:K347"/>
    <mergeCell ref="L345:AM345"/>
    <mergeCell ref="L346:L347"/>
    <mergeCell ref="M346:M347"/>
    <mergeCell ref="N346:N347"/>
    <mergeCell ref="X344:AA344"/>
    <mergeCell ref="AB344:AE344"/>
    <mergeCell ref="AF344:AI344"/>
    <mergeCell ref="AJ344:AM344"/>
    <mergeCell ref="AL346:AL347"/>
    <mergeCell ref="AM346:AM347"/>
    <mergeCell ref="B348:C348"/>
    <mergeCell ref="D348:E348"/>
    <mergeCell ref="H348:K348"/>
    <mergeCell ref="L348:AM348"/>
    <mergeCell ref="AF346:AF347"/>
    <mergeCell ref="AG346:AG347"/>
    <mergeCell ref="AH346:AH347"/>
    <mergeCell ref="AI346:AI347"/>
    <mergeCell ref="AJ346:AJ347"/>
    <mergeCell ref="AK346:AK347"/>
    <mergeCell ref="Z346:Z347"/>
    <mergeCell ref="D345:D347"/>
    <mergeCell ref="E345:E347"/>
    <mergeCell ref="F345:F347"/>
    <mergeCell ref="H345:H347"/>
    <mergeCell ref="I345:I347"/>
    <mergeCell ref="J345:J347"/>
    <mergeCell ref="AA346:AA347"/>
    <mergeCell ref="AB346:AB347"/>
    <mergeCell ref="AC346:AC347"/>
    <mergeCell ref="AD346:AD347"/>
    <mergeCell ref="AE346:AE347"/>
    <mergeCell ref="T346:T347"/>
    <mergeCell ref="U346:U347"/>
    <mergeCell ref="O346:O347"/>
    <mergeCell ref="P346:P347"/>
    <mergeCell ref="Q346:Q347"/>
    <mergeCell ref="R346:R347"/>
    <mergeCell ref="S346:S347"/>
    <mergeCell ref="B355:C355"/>
    <mergeCell ref="B356:C357"/>
    <mergeCell ref="D356:D357"/>
    <mergeCell ref="E356:E357"/>
    <mergeCell ref="B349:C349"/>
    <mergeCell ref="B350:C350"/>
    <mergeCell ref="B351:C351"/>
    <mergeCell ref="B352:C352"/>
    <mergeCell ref="B353:C353"/>
    <mergeCell ref="B354:C354"/>
    <mergeCell ref="G358:G360"/>
    <mergeCell ref="H358:H360"/>
    <mergeCell ref="I358:I360"/>
    <mergeCell ref="J358:J360"/>
    <mergeCell ref="K358:K360"/>
    <mergeCell ref="L357:O357"/>
    <mergeCell ref="P357:S357"/>
    <mergeCell ref="F356:F357"/>
    <mergeCell ref="G356:G357"/>
    <mergeCell ref="H356:H357"/>
    <mergeCell ref="I356:I357"/>
    <mergeCell ref="J356:J357"/>
    <mergeCell ref="P358:S358"/>
    <mergeCell ref="T358:W358"/>
    <mergeCell ref="X358:AA358"/>
    <mergeCell ref="AB358:AE358"/>
    <mergeCell ref="AF358:AI358"/>
    <mergeCell ref="AJ359:AJ360"/>
    <mergeCell ref="AK359:AK360"/>
    <mergeCell ref="T357:W357"/>
    <mergeCell ref="X357:AA357"/>
    <mergeCell ref="AB357:AE357"/>
    <mergeCell ref="AF357:AI357"/>
    <mergeCell ref="D361:D362"/>
    <mergeCell ref="E361:E362"/>
    <mergeCell ref="F361:F362"/>
    <mergeCell ref="G361:G362"/>
    <mergeCell ref="H361:H362"/>
    <mergeCell ref="I361:I362"/>
    <mergeCell ref="J361:J362"/>
    <mergeCell ref="K361:K362"/>
    <mergeCell ref="P362:S362"/>
    <mergeCell ref="L362:O362"/>
    <mergeCell ref="K356:K357"/>
    <mergeCell ref="Z359:Z360"/>
    <mergeCell ref="AJ357:AM357"/>
    <mergeCell ref="AF359:AF360"/>
    <mergeCell ref="B368:AA369"/>
    <mergeCell ref="AB377:AM377"/>
    <mergeCell ref="AJ364:AM364"/>
    <mergeCell ref="G365:K365"/>
    <mergeCell ref="L365:O365"/>
    <mergeCell ref="P365:S365"/>
    <mergeCell ref="T365:W365"/>
    <mergeCell ref="X365:AA365"/>
    <mergeCell ref="AB365:AE365"/>
    <mergeCell ref="AF365:AI365"/>
    <mergeCell ref="AJ365:AM365"/>
    <mergeCell ref="AB363:AE363"/>
    <mergeCell ref="AF363:AI363"/>
    <mergeCell ref="AJ363:AM363"/>
    <mergeCell ref="G364:K364"/>
    <mergeCell ref="L364:O364"/>
    <mergeCell ref="P364:S364"/>
    <mergeCell ref="T364:W364"/>
    <mergeCell ref="X364:AA364"/>
    <mergeCell ref="AB364:AE364"/>
    <mergeCell ref="AF364:AI364"/>
    <mergeCell ref="D363:F365"/>
    <mergeCell ref="G363:K363"/>
    <mergeCell ref="L363:O363"/>
    <mergeCell ref="P363:S363"/>
    <mergeCell ref="T363:W363"/>
    <mergeCell ref="X363:AA363"/>
    <mergeCell ref="A358:C365"/>
    <mergeCell ref="D358:D360"/>
    <mergeCell ref="E358:E360"/>
    <mergeCell ref="F358:F360"/>
    <mergeCell ref="Y359:Y360"/>
    <mergeCell ref="AQ18:AU18"/>
    <mergeCell ref="AY30:BB34"/>
    <mergeCell ref="AJ362:AM362"/>
    <mergeCell ref="AM359:AM360"/>
    <mergeCell ref="AL359:AL360"/>
    <mergeCell ref="AA359:AA360"/>
    <mergeCell ref="T362:W362"/>
    <mergeCell ref="X362:AA362"/>
    <mergeCell ref="AB362:AE362"/>
    <mergeCell ref="AF362:AI362"/>
    <mergeCell ref="U359:U360"/>
    <mergeCell ref="V359:V360"/>
    <mergeCell ref="W359:W360"/>
    <mergeCell ref="X359:X360"/>
    <mergeCell ref="L359:L360"/>
    <mergeCell ref="M359:M360"/>
    <mergeCell ref="N359:N360"/>
    <mergeCell ref="O359:O360"/>
    <mergeCell ref="P359:P360"/>
    <mergeCell ref="Q359:Q360"/>
    <mergeCell ref="R359:R360"/>
    <mergeCell ref="AJ358:AM358"/>
    <mergeCell ref="S359:S360"/>
    <mergeCell ref="T359:T360"/>
    <mergeCell ref="L358:O358"/>
    <mergeCell ref="AG359:AG360"/>
    <mergeCell ref="AH359:AH360"/>
    <mergeCell ref="AI359:AI360"/>
    <mergeCell ref="AB359:AB360"/>
    <mergeCell ref="AC359:AC360"/>
    <mergeCell ref="AD359:AD360"/>
    <mergeCell ref="AE359:AE360"/>
  </mergeCells>
  <phoneticPr fontId="26" type="noConversion"/>
  <pageMargins left="0.51181102362204722" right="0.31496062992125984" top="0.55118110236220474" bottom="0.39370078740157483" header="0.31496062992125984" footer="0.31496062992125984"/>
  <pageSetup paperSize="9" scale="47" fitToHeight="8" orientation="landscape" r:id="rId1"/>
  <rowBreaks count="7" manualBreakCount="7">
    <brk id="36" max="39" man="1"/>
    <brk id="85" max="39" man="1"/>
    <brk id="136" max="39" man="1"/>
    <brk id="201" max="39" man="1"/>
    <brk id="245" max="39" man="1"/>
    <brk id="289" max="39" man="1"/>
    <brk id="333" max="3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X430"/>
  <sheetViews>
    <sheetView topLeftCell="A160" zoomScale="70" zoomScaleNormal="70" zoomScaleSheetLayoutView="80" zoomScalePageLayoutView="60" workbookViewId="0">
      <selection activeCell="B174" sqref="B174:C174"/>
    </sheetView>
  </sheetViews>
  <sheetFormatPr defaultColWidth="9.109375" defaultRowHeight="13.2" x14ac:dyDescent="0.25"/>
  <cols>
    <col min="1" max="1" width="4.6640625" style="51" customWidth="1"/>
    <col min="2" max="2" width="9.109375" style="51"/>
    <col min="3" max="3" width="57.88671875" style="51" customWidth="1"/>
    <col min="4" max="6" width="5.6640625" style="51" customWidth="1"/>
    <col min="7" max="7" width="8.33203125" style="51" customWidth="1"/>
    <col min="8" max="11" width="7.6640625" style="51" customWidth="1"/>
    <col min="12" max="12" width="4.6640625" style="51" customWidth="1"/>
    <col min="13" max="13" width="5.109375" style="51" customWidth="1"/>
    <col min="14" max="15" width="4" style="51" customWidth="1"/>
    <col min="16" max="16" width="5.5546875" style="51" bestFit="1" customWidth="1"/>
    <col min="17" max="17" width="4.33203125" style="51" customWidth="1"/>
    <col min="18" max="19" width="4" style="51" customWidth="1"/>
    <col min="20" max="22" width="4.6640625" style="51" customWidth="1"/>
    <col min="23" max="23" width="6.33203125" style="51" bestFit="1" customWidth="1"/>
    <col min="24" max="24" width="4.44140625" style="51" bestFit="1" customWidth="1"/>
    <col min="25" max="26" width="5" style="51" customWidth="1"/>
    <col min="27" max="27" width="4" style="51" customWidth="1"/>
    <col min="28" max="28" width="4.44140625" style="51" bestFit="1" customWidth="1"/>
    <col min="29" max="29" width="4.88671875" style="51" customWidth="1"/>
    <col min="30" max="30" width="4" style="51" customWidth="1"/>
    <col min="31" max="31" width="4.44140625" style="51" customWidth="1"/>
    <col min="32" max="39" width="4" style="51" customWidth="1"/>
    <col min="40" max="40" width="9.109375" style="51"/>
    <col min="41" max="41" width="8.6640625" style="51" hidden="1" customWidth="1"/>
    <col min="42" max="42" width="9.109375" style="51" customWidth="1"/>
    <col min="43" max="16384" width="9.109375" style="51"/>
  </cols>
  <sheetData>
    <row r="3" spans="1:4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41" ht="13.8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41" x14ac:dyDescent="0.25">
      <c r="A5" s="38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9"/>
    </row>
    <row r="6" spans="1:41" ht="22.8" x14ac:dyDescent="0.25">
      <c r="A6" s="29"/>
      <c r="B6" s="44" t="s">
        <v>44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40"/>
    </row>
    <row r="7" spans="1:41" x14ac:dyDescent="0.25">
      <c r="A7" s="29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40"/>
    </row>
    <row r="8" spans="1:41" ht="17.399999999999999" x14ac:dyDescent="0.25">
      <c r="A8" s="29"/>
      <c r="B8" s="26" t="s">
        <v>0</v>
      </c>
      <c r="D8" s="26" t="s">
        <v>87</v>
      </c>
      <c r="E8" s="26"/>
      <c r="F8" s="26"/>
      <c r="G8" s="26"/>
      <c r="H8" s="2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40"/>
    </row>
    <row r="9" spans="1:41" ht="20.399999999999999" x14ac:dyDescent="0.25">
      <c r="A9" s="29"/>
      <c r="B9" s="2" t="s">
        <v>53</v>
      </c>
      <c r="D9" s="58" t="s">
        <v>88</v>
      </c>
      <c r="E9" s="3"/>
      <c r="F9" s="3"/>
      <c r="G9" s="3"/>
      <c r="H9" s="3"/>
      <c r="I9" s="3"/>
      <c r="J9" s="1"/>
      <c r="K9" s="1"/>
      <c r="L9" s="1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1"/>
      <c r="AA9" s="40"/>
    </row>
    <row r="10" spans="1:41" ht="20.399999999999999" x14ac:dyDescent="0.25">
      <c r="A10" s="29"/>
      <c r="B10" s="2" t="s">
        <v>41</v>
      </c>
      <c r="D10" s="57" t="s">
        <v>89</v>
      </c>
      <c r="E10" s="3"/>
      <c r="F10" s="3"/>
      <c r="G10" s="3"/>
      <c r="H10" s="3"/>
      <c r="I10" s="3"/>
      <c r="J10" s="1"/>
      <c r="K10" s="1"/>
      <c r="L10" s="1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1"/>
      <c r="AA10" s="40"/>
    </row>
    <row r="11" spans="1:41" ht="20.399999999999999" x14ac:dyDescent="0.25">
      <c r="A11" s="29"/>
      <c r="B11" s="2" t="s">
        <v>40</v>
      </c>
      <c r="D11" s="57" t="s">
        <v>90</v>
      </c>
      <c r="E11" s="3"/>
      <c r="F11" s="3"/>
      <c r="G11" s="3"/>
      <c r="H11" s="3"/>
      <c r="I11" s="3"/>
      <c r="J11" s="1"/>
      <c r="K11" s="1"/>
      <c r="L11" s="1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1"/>
      <c r="AA11" s="40"/>
    </row>
    <row r="12" spans="1:41" ht="20.399999999999999" x14ac:dyDescent="0.25">
      <c r="A12" s="29"/>
      <c r="B12" s="1"/>
      <c r="C12" s="1"/>
      <c r="D12" s="1"/>
      <c r="E12" s="1"/>
      <c r="F12" s="1"/>
      <c r="G12" s="1"/>
      <c r="H12" s="1"/>
      <c r="I12" s="3"/>
      <c r="J12" s="1"/>
      <c r="K12" s="1"/>
      <c r="L12" s="1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1"/>
      <c r="AA12" s="40"/>
    </row>
    <row r="13" spans="1:41" ht="21" thickBot="1" x14ac:dyDescent="0.3">
      <c r="A13" s="29"/>
      <c r="B13" s="45"/>
      <c r="C13" s="45"/>
      <c r="D13" s="45"/>
      <c r="E13" s="45"/>
      <c r="F13" s="45"/>
      <c r="G13" s="45"/>
      <c r="H13" s="45"/>
      <c r="I13" s="45"/>
      <c r="J13" s="1"/>
      <c r="K13" s="1"/>
      <c r="L13" s="1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1"/>
      <c r="AA13" s="40"/>
    </row>
    <row r="14" spans="1:41" ht="40.950000000000003" customHeight="1" thickBot="1" x14ac:dyDescent="0.3">
      <c r="A14" s="29"/>
      <c r="B14" s="502" t="s">
        <v>46</v>
      </c>
      <c r="C14" s="503"/>
      <c r="D14" s="503"/>
      <c r="E14" s="503"/>
      <c r="F14" s="504"/>
      <c r="G14" s="48">
        <v>1800</v>
      </c>
      <c r="H14" s="46" t="s">
        <v>45</v>
      </c>
      <c r="I14" s="47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1"/>
      <c r="AA14" s="40"/>
    </row>
    <row r="15" spans="1:41" ht="77.400000000000006" customHeight="1" thickBot="1" x14ac:dyDescent="0.3">
      <c r="A15" s="29"/>
      <c r="B15" s="288" t="s">
        <v>51</v>
      </c>
      <c r="C15" s="289"/>
      <c r="D15" s="289"/>
      <c r="E15" s="289"/>
      <c r="F15" s="290"/>
      <c r="G15" s="48">
        <v>94</v>
      </c>
      <c r="H15" s="46" t="s">
        <v>38</v>
      </c>
      <c r="I15" s="47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1"/>
      <c r="AA15" s="40"/>
    </row>
    <row r="16" spans="1:41" ht="78" customHeight="1" thickBot="1" x14ac:dyDescent="0.3">
      <c r="A16" s="29"/>
      <c r="B16" s="288" t="s">
        <v>48</v>
      </c>
      <c r="C16" s="289"/>
      <c r="D16" s="289"/>
      <c r="E16" s="289"/>
      <c r="F16" s="290"/>
      <c r="G16" s="48">
        <v>8</v>
      </c>
      <c r="H16" s="46" t="s">
        <v>38</v>
      </c>
      <c r="I16" s="47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1"/>
      <c r="AA16" s="40"/>
      <c r="AO16" s="174" t="s">
        <v>186</v>
      </c>
    </row>
    <row r="17" spans="1:41" ht="54.6" customHeight="1" thickBot="1" x14ac:dyDescent="0.3">
      <c r="A17" s="29"/>
      <c r="B17" s="505" t="s">
        <v>49</v>
      </c>
      <c r="C17" s="315"/>
      <c r="D17" s="315"/>
      <c r="E17" s="315"/>
      <c r="F17" s="316"/>
      <c r="G17" s="48">
        <v>65</v>
      </c>
      <c r="H17" s="46" t="s">
        <v>38</v>
      </c>
      <c r="I17" s="47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1"/>
      <c r="AA17" s="40"/>
      <c r="AO17" s="174" t="s">
        <v>209</v>
      </c>
    </row>
    <row r="18" spans="1:41" ht="85.2" customHeight="1" thickBot="1" x14ac:dyDescent="0.3">
      <c r="A18" s="29"/>
      <c r="B18" s="288" t="s">
        <v>50</v>
      </c>
      <c r="C18" s="289"/>
      <c r="D18" s="289"/>
      <c r="E18" s="289"/>
      <c r="F18" s="290"/>
      <c r="G18" s="48" t="s">
        <v>23</v>
      </c>
      <c r="H18" s="46" t="s">
        <v>38</v>
      </c>
      <c r="I18" s="47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1"/>
      <c r="AA18" s="40"/>
    </row>
    <row r="19" spans="1:41" ht="75" customHeight="1" thickBot="1" x14ac:dyDescent="0.3">
      <c r="A19" s="29"/>
      <c r="B19" s="506" t="s">
        <v>126</v>
      </c>
      <c r="C19" s="507"/>
      <c r="D19" s="507"/>
      <c r="E19" s="507"/>
      <c r="F19" s="508"/>
      <c r="G19" s="48">
        <v>96</v>
      </c>
      <c r="H19" s="46" t="s">
        <v>38</v>
      </c>
      <c r="I19" s="47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1"/>
      <c r="AA19" s="40"/>
      <c r="AO19" s="174" t="s">
        <v>186</v>
      </c>
    </row>
    <row r="20" spans="1:41" ht="20.399999999999999" x14ac:dyDescent="0.25">
      <c r="A20" s="29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1"/>
      <c r="AA20" s="40"/>
    </row>
    <row r="21" spans="1:41" ht="20.399999999999999" x14ac:dyDescent="0.25">
      <c r="A21" s="29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1"/>
      <c r="AA21" s="40"/>
    </row>
    <row r="22" spans="1:41" ht="20.399999999999999" x14ac:dyDescent="0.25">
      <c r="A22" s="29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1"/>
      <c r="AA22" s="40"/>
    </row>
    <row r="23" spans="1:41" ht="20.399999999999999" x14ac:dyDescent="0.25">
      <c r="A23" s="29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1"/>
      <c r="AA23" s="40"/>
    </row>
    <row r="24" spans="1:41" ht="20.399999999999999" x14ac:dyDescent="0.25">
      <c r="A24" s="29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1"/>
      <c r="AA24" s="40"/>
    </row>
    <row r="25" spans="1:41" ht="20.399999999999999" x14ac:dyDescent="0.25">
      <c r="A25" s="29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1"/>
      <c r="AA25" s="40"/>
    </row>
    <row r="26" spans="1:41" ht="20.399999999999999" x14ac:dyDescent="0.25">
      <c r="A26" s="2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1"/>
      <c r="AA26" s="40"/>
    </row>
    <row r="27" spans="1:41" x14ac:dyDescent="0.25">
      <c r="A27" s="2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40"/>
    </row>
    <row r="28" spans="1:41" ht="13.8" thickBot="1" x14ac:dyDescent="0.3">
      <c r="A28" s="4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3"/>
    </row>
    <row r="29" spans="1:41" ht="17.399999999999999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</row>
    <row r="36" spans="1:39" ht="13.8" thickBot="1" x14ac:dyDescent="0.3"/>
    <row r="37" spans="1:39" s="54" customFormat="1" ht="24.9" customHeight="1" x14ac:dyDescent="0.25">
      <c r="A37" s="437"/>
      <c r="B37" s="438"/>
      <c r="C37" s="439"/>
      <c r="D37" s="440" t="s">
        <v>217</v>
      </c>
      <c r="E37" s="441"/>
      <c r="F37" s="441"/>
      <c r="G37" s="441"/>
      <c r="H37" s="441"/>
      <c r="I37" s="441"/>
      <c r="J37" s="441"/>
      <c r="K37" s="441"/>
      <c r="L37" s="441"/>
      <c r="M37" s="441"/>
      <c r="N37" s="441"/>
      <c r="O37" s="441"/>
      <c r="P37" s="441"/>
      <c r="Q37" s="441"/>
      <c r="R37" s="441"/>
      <c r="S37" s="441"/>
      <c r="T37" s="441"/>
      <c r="U37" s="441"/>
      <c r="V37" s="441"/>
      <c r="W37" s="441"/>
      <c r="X37" s="442"/>
      <c r="Y37" s="442"/>
      <c r="Z37" s="442"/>
      <c r="AA37" s="443"/>
      <c r="AB37" s="448" t="s">
        <v>85</v>
      </c>
      <c r="AC37" s="334"/>
      <c r="AD37" s="334"/>
      <c r="AE37" s="334"/>
      <c r="AF37" s="334"/>
      <c r="AG37" s="334"/>
      <c r="AH37" s="334"/>
      <c r="AI37" s="334"/>
      <c r="AJ37" s="334"/>
      <c r="AK37" s="334"/>
      <c r="AL37" s="334"/>
      <c r="AM37" s="449"/>
    </row>
    <row r="38" spans="1:39" s="54" customFormat="1" ht="24.9" customHeight="1" x14ac:dyDescent="0.25">
      <c r="A38" s="434" t="s">
        <v>91</v>
      </c>
      <c r="B38" s="418"/>
      <c r="C38" s="419"/>
      <c r="D38" s="444"/>
      <c r="E38" s="445"/>
      <c r="F38" s="445"/>
      <c r="G38" s="445"/>
      <c r="H38" s="445"/>
      <c r="I38" s="445"/>
      <c r="J38" s="445"/>
      <c r="K38" s="445"/>
      <c r="L38" s="445"/>
      <c r="M38" s="445"/>
      <c r="N38" s="445"/>
      <c r="O38" s="445"/>
      <c r="P38" s="445"/>
      <c r="Q38" s="445"/>
      <c r="R38" s="445"/>
      <c r="S38" s="445"/>
      <c r="T38" s="445"/>
      <c r="U38" s="445"/>
      <c r="V38" s="445"/>
      <c r="W38" s="445"/>
      <c r="X38" s="446"/>
      <c r="Y38" s="446"/>
      <c r="Z38" s="446"/>
      <c r="AA38" s="447"/>
      <c r="AB38" s="434"/>
      <c r="AC38" s="337"/>
      <c r="AD38" s="337"/>
      <c r="AE38" s="337"/>
      <c r="AF38" s="337"/>
      <c r="AG38" s="337"/>
      <c r="AH38" s="337"/>
      <c r="AI38" s="337"/>
      <c r="AJ38" s="337"/>
      <c r="AK38" s="337"/>
      <c r="AL38" s="337"/>
      <c r="AM38" s="436"/>
    </row>
    <row r="39" spans="1:39" s="54" customFormat="1" ht="15.75" customHeight="1" x14ac:dyDescent="0.25">
      <c r="A39" s="434"/>
      <c r="B39" s="337"/>
      <c r="C39" s="435"/>
      <c r="D39" s="2" t="s">
        <v>53</v>
      </c>
      <c r="E39" s="50"/>
      <c r="F39" s="50"/>
      <c r="G39" s="50"/>
      <c r="H39" s="50"/>
      <c r="I39" s="57" t="str">
        <f>(D9)</f>
        <v>PROFIL PRAKTYCZNY</v>
      </c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AB39" s="434"/>
      <c r="AC39" s="337"/>
      <c r="AD39" s="337"/>
      <c r="AE39" s="337"/>
      <c r="AF39" s="337"/>
      <c r="AG39" s="337"/>
      <c r="AH39" s="337"/>
      <c r="AI39" s="337"/>
      <c r="AJ39" s="337"/>
      <c r="AK39" s="337"/>
      <c r="AL39" s="337"/>
      <c r="AM39" s="436"/>
    </row>
    <row r="40" spans="1:39" s="54" customFormat="1" ht="15.75" customHeight="1" x14ac:dyDescent="0.25">
      <c r="A40" s="434"/>
      <c r="B40" s="418"/>
      <c r="C40" s="419"/>
      <c r="D40" s="2" t="s">
        <v>41</v>
      </c>
      <c r="E40" s="56"/>
      <c r="F40" s="56"/>
      <c r="G40" s="56"/>
      <c r="H40" s="56"/>
      <c r="I40" s="57" t="str">
        <f>(D10)</f>
        <v>STUDIA PIERWSZEGO STOPNIA (3-letnie, licencjackie)</v>
      </c>
      <c r="J40" s="4"/>
      <c r="K40" s="56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2"/>
      <c r="W40" s="2"/>
      <c r="X40" s="4"/>
      <c r="Y40" s="2"/>
      <c r="Z40" s="2"/>
      <c r="AA40" s="2"/>
      <c r="AB40" s="413"/>
      <c r="AC40" s="414"/>
      <c r="AD40" s="414"/>
      <c r="AE40" s="414"/>
      <c r="AF40" s="414"/>
      <c r="AG40" s="414"/>
      <c r="AH40" s="414"/>
      <c r="AI40" s="414"/>
      <c r="AJ40" s="414"/>
      <c r="AK40" s="414"/>
      <c r="AL40" s="414"/>
      <c r="AM40" s="416"/>
    </row>
    <row r="41" spans="1:39" s="54" customFormat="1" ht="15.75" customHeight="1" x14ac:dyDescent="0.25">
      <c r="A41" s="417" t="s">
        <v>54</v>
      </c>
      <c r="B41" s="418"/>
      <c r="C41" s="419"/>
      <c r="D41" s="2" t="s">
        <v>40</v>
      </c>
      <c r="E41" s="56"/>
      <c r="F41" s="56"/>
      <c r="G41" s="2"/>
      <c r="H41" s="2"/>
      <c r="I41" s="57" t="str">
        <f>(D11)</f>
        <v>STUDIA STACJONARNE</v>
      </c>
      <c r="J41" s="4"/>
      <c r="K41" s="57"/>
      <c r="L41" s="57"/>
      <c r="M41" s="58"/>
      <c r="N41" s="56"/>
      <c r="O41" s="57"/>
      <c r="P41" s="57"/>
      <c r="Q41" s="57"/>
      <c r="R41" s="57"/>
      <c r="S41" s="57"/>
      <c r="T41" s="57"/>
      <c r="U41" s="57"/>
      <c r="V41" s="2"/>
      <c r="W41" s="2"/>
      <c r="X41" s="4"/>
      <c r="Y41" s="49"/>
      <c r="Z41" s="49"/>
      <c r="AA41" s="49"/>
      <c r="AB41" s="413" t="s">
        <v>86</v>
      </c>
      <c r="AC41" s="414"/>
      <c r="AD41" s="414"/>
      <c r="AE41" s="414"/>
      <c r="AF41" s="414"/>
      <c r="AG41" s="414"/>
      <c r="AH41" s="414"/>
      <c r="AI41" s="414"/>
      <c r="AJ41" s="414"/>
      <c r="AK41" s="414"/>
      <c r="AL41" s="414"/>
      <c r="AM41" s="416"/>
    </row>
    <row r="42" spans="1:39" s="54" customFormat="1" ht="15.75" customHeight="1" x14ac:dyDescent="0.25">
      <c r="A42" s="413" t="s">
        <v>36</v>
      </c>
      <c r="B42" s="414"/>
      <c r="C42" s="415"/>
      <c r="D42" s="2" t="s">
        <v>0</v>
      </c>
      <c r="E42" s="2"/>
      <c r="F42" s="2"/>
      <c r="G42" s="2"/>
      <c r="H42" s="2"/>
      <c r="I42" s="57" t="str">
        <f>(D8)</f>
        <v>FINANSE I RACHUNKOWOŚĆ</v>
      </c>
      <c r="J42" s="4"/>
      <c r="K42" s="57"/>
      <c r="L42" s="57"/>
      <c r="M42" s="57"/>
      <c r="N42" s="56"/>
      <c r="O42" s="57"/>
      <c r="P42" s="57"/>
      <c r="Q42" s="57"/>
      <c r="R42" s="57"/>
      <c r="S42" s="57"/>
      <c r="T42" s="57"/>
      <c r="U42" s="57"/>
      <c r="V42" s="2"/>
      <c r="W42" s="2"/>
      <c r="X42" s="4"/>
      <c r="Y42" s="49"/>
      <c r="Z42" s="49"/>
      <c r="AA42" s="49"/>
      <c r="AB42" s="413" t="s">
        <v>52</v>
      </c>
      <c r="AC42" s="414"/>
      <c r="AD42" s="414"/>
      <c r="AE42" s="414"/>
      <c r="AF42" s="414"/>
      <c r="AG42" s="414"/>
      <c r="AH42" s="414"/>
      <c r="AI42" s="414"/>
      <c r="AJ42" s="414"/>
      <c r="AK42" s="414"/>
      <c r="AL42" s="414"/>
      <c r="AM42" s="416"/>
    </row>
    <row r="43" spans="1:39" s="54" customFormat="1" ht="15.75" customHeight="1" x14ac:dyDescent="0.25">
      <c r="A43" s="417" t="s">
        <v>37</v>
      </c>
      <c r="B43" s="418"/>
      <c r="C43" s="419"/>
      <c r="D43" s="5" t="s">
        <v>1</v>
      </c>
      <c r="E43" s="2"/>
      <c r="F43" s="2"/>
      <c r="G43" s="2"/>
      <c r="H43" s="2"/>
      <c r="I43" s="57" t="s">
        <v>137</v>
      </c>
      <c r="J43" s="4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2"/>
      <c r="W43" s="2"/>
      <c r="X43" s="4"/>
      <c r="Y43" s="2"/>
      <c r="Z43" s="2"/>
      <c r="AA43" s="2"/>
      <c r="AB43" s="417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20"/>
    </row>
    <row r="44" spans="1:39" s="54" customFormat="1" ht="15.75" customHeight="1" x14ac:dyDescent="0.25">
      <c r="A44" s="417"/>
      <c r="B44" s="418"/>
      <c r="C44" s="419"/>
      <c r="D44" s="5"/>
      <c r="E44" s="2"/>
      <c r="F44" s="2"/>
      <c r="G44" s="2"/>
      <c r="H44" s="2"/>
      <c r="I44" s="58" t="s">
        <v>169</v>
      </c>
      <c r="J44" s="4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2"/>
      <c r="W44" s="2"/>
      <c r="X44" s="4"/>
      <c r="Y44" s="2"/>
      <c r="Z44" s="2"/>
      <c r="AA44" s="2"/>
      <c r="AB44" s="417"/>
      <c r="AC44" s="418"/>
      <c r="AD44" s="418"/>
      <c r="AE44" s="418"/>
      <c r="AF44" s="418"/>
      <c r="AG44" s="418"/>
      <c r="AH44" s="418"/>
      <c r="AI44" s="418"/>
      <c r="AJ44" s="418"/>
      <c r="AK44" s="418"/>
      <c r="AL44" s="418"/>
      <c r="AM44" s="420"/>
    </row>
    <row r="45" spans="1:39" s="54" customFormat="1" ht="15.75" customHeight="1" x14ac:dyDescent="0.25">
      <c r="A45" s="417"/>
      <c r="B45" s="418"/>
      <c r="C45" s="419"/>
      <c r="D45" s="5"/>
      <c r="E45" s="2"/>
      <c r="F45" s="2"/>
      <c r="G45" s="2"/>
      <c r="H45" s="2"/>
      <c r="I45" s="58" t="s">
        <v>138</v>
      </c>
      <c r="J45" s="4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2"/>
      <c r="W45" s="2"/>
      <c r="X45" s="4"/>
      <c r="Y45" s="2"/>
      <c r="Z45" s="2"/>
      <c r="AA45" s="2"/>
      <c r="AB45" s="158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160"/>
    </row>
    <row r="46" spans="1:39" s="54" customFormat="1" ht="15.75" customHeight="1" x14ac:dyDescent="0.25">
      <c r="A46" s="417"/>
      <c r="B46" s="418"/>
      <c r="C46" s="419"/>
      <c r="D46" s="5"/>
      <c r="E46" s="2"/>
      <c r="F46" s="2"/>
      <c r="G46" s="2"/>
      <c r="H46" s="2"/>
      <c r="I46" s="58" t="s">
        <v>210</v>
      </c>
      <c r="J46" s="4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2"/>
      <c r="W46" s="2"/>
      <c r="X46" s="4"/>
      <c r="Y46" s="2"/>
      <c r="Z46" s="2"/>
      <c r="AA46" s="2"/>
      <c r="AB46" s="158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160"/>
    </row>
    <row r="47" spans="1:39" s="54" customFormat="1" ht="15.75" customHeight="1" x14ac:dyDescent="0.25">
      <c r="A47" s="417"/>
      <c r="B47" s="418"/>
      <c r="C47" s="419"/>
      <c r="D47" s="5"/>
      <c r="E47" s="2"/>
      <c r="F47" s="2"/>
      <c r="G47" s="2"/>
      <c r="H47" s="2"/>
      <c r="I47" s="57" t="s">
        <v>211</v>
      </c>
      <c r="J47" s="4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2"/>
      <c r="W47" s="2"/>
      <c r="X47" s="4"/>
      <c r="Y47" s="2"/>
      <c r="Z47" s="2"/>
      <c r="AA47" s="2"/>
      <c r="AB47" s="417"/>
      <c r="AC47" s="418"/>
      <c r="AD47" s="418"/>
      <c r="AE47" s="418"/>
      <c r="AF47" s="418"/>
      <c r="AG47" s="418"/>
      <c r="AH47" s="418"/>
      <c r="AI47" s="418"/>
      <c r="AJ47" s="418"/>
      <c r="AK47" s="418"/>
      <c r="AL47" s="418"/>
      <c r="AM47" s="420"/>
    </row>
    <row r="48" spans="1:39" s="54" customFormat="1" ht="15.75" customHeight="1" thickBot="1" x14ac:dyDescent="0.3">
      <c r="A48" s="421"/>
      <c r="B48" s="422"/>
      <c r="C48" s="423"/>
      <c r="D48" s="424"/>
      <c r="E48" s="422"/>
      <c r="F48" s="422"/>
      <c r="G48" s="422"/>
      <c r="H48" s="422"/>
      <c r="I48" s="422"/>
      <c r="J48" s="422"/>
      <c r="K48" s="422"/>
      <c r="L48" s="422"/>
      <c r="M48" s="422"/>
      <c r="N48" s="422"/>
      <c r="O48" s="422"/>
      <c r="P48" s="422"/>
      <c r="Q48" s="422"/>
      <c r="R48" s="422"/>
      <c r="S48" s="422"/>
      <c r="T48" s="422"/>
      <c r="U48" s="422"/>
      <c r="V48" s="422"/>
      <c r="W48" s="422"/>
      <c r="X48" s="422"/>
      <c r="Y48" s="422"/>
      <c r="Z48" s="422"/>
      <c r="AA48" s="425"/>
      <c r="AB48" s="426"/>
      <c r="AC48" s="427"/>
      <c r="AD48" s="427"/>
      <c r="AE48" s="427"/>
      <c r="AF48" s="427"/>
      <c r="AG48" s="427"/>
      <c r="AH48" s="427"/>
      <c r="AI48" s="427"/>
      <c r="AJ48" s="427"/>
      <c r="AK48" s="427"/>
      <c r="AL48" s="427"/>
      <c r="AM48" s="428"/>
    </row>
    <row r="49" spans="1:50" s="54" customFormat="1" ht="6" customHeight="1" thickBot="1" x14ac:dyDescent="0.3">
      <c r="A49" s="59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60"/>
      <c r="AM49" s="61"/>
    </row>
    <row r="50" spans="1:50" s="54" customFormat="1" ht="12.75" customHeight="1" x14ac:dyDescent="0.25">
      <c r="A50" s="396" t="s">
        <v>76</v>
      </c>
      <c r="B50" s="399" t="s">
        <v>47</v>
      </c>
      <c r="C50" s="400"/>
      <c r="D50" s="405" t="s">
        <v>2</v>
      </c>
      <c r="E50" s="406"/>
      <c r="F50" s="407"/>
      <c r="G50" s="353" t="s">
        <v>3</v>
      </c>
      <c r="H50" s="343"/>
      <c r="I50" s="343"/>
      <c r="J50" s="343"/>
      <c r="K50" s="343"/>
      <c r="L50" s="353" t="s">
        <v>127</v>
      </c>
      <c r="M50" s="343"/>
      <c r="N50" s="343"/>
      <c r="O50" s="343"/>
      <c r="P50" s="343"/>
      <c r="Q50" s="343"/>
      <c r="R50" s="343"/>
      <c r="S50" s="343"/>
      <c r="T50" s="343"/>
      <c r="U50" s="343"/>
      <c r="V50" s="343"/>
      <c r="W50" s="343"/>
      <c r="X50" s="343"/>
      <c r="Y50" s="343"/>
      <c r="Z50" s="343"/>
      <c r="AA50" s="343"/>
      <c r="AB50" s="343"/>
      <c r="AC50" s="343"/>
      <c r="AD50" s="343"/>
      <c r="AE50" s="343"/>
      <c r="AF50" s="343"/>
      <c r="AG50" s="343"/>
      <c r="AH50" s="343"/>
      <c r="AI50" s="343"/>
      <c r="AJ50" s="343"/>
      <c r="AK50" s="343"/>
      <c r="AL50" s="343"/>
      <c r="AM50" s="344"/>
      <c r="AQ50" s="62"/>
    </row>
    <row r="51" spans="1:50" s="54" customFormat="1" x14ac:dyDescent="0.25">
      <c r="A51" s="397"/>
      <c r="B51" s="401"/>
      <c r="C51" s="402"/>
      <c r="D51" s="408"/>
      <c r="E51" s="409"/>
      <c r="F51" s="410"/>
      <c r="G51" s="483" t="s">
        <v>4</v>
      </c>
      <c r="H51" s="384" t="s">
        <v>5</v>
      </c>
      <c r="I51" s="384"/>
      <c r="J51" s="384"/>
      <c r="K51" s="386"/>
      <c r="L51" s="312" t="s">
        <v>55</v>
      </c>
      <c r="M51" s="313"/>
      <c r="N51" s="313"/>
      <c r="O51" s="314"/>
      <c r="P51" s="312" t="s">
        <v>56</v>
      </c>
      <c r="Q51" s="313"/>
      <c r="R51" s="313"/>
      <c r="S51" s="314"/>
      <c r="T51" s="312" t="s">
        <v>57</v>
      </c>
      <c r="U51" s="313"/>
      <c r="V51" s="313"/>
      <c r="W51" s="314"/>
      <c r="X51" s="312" t="s">
        <v>58</v>
      </c>
      <c r="Y51" s="313"/>
      <c r="Z51" s="313"/>
      <c r="AA51" s="314"/>
      <c r="AB51" s="312" t="s">
        <v>59</v>
      </c>
      <c r="AC51" s="313"/>
      <c r="AD51" s="313"/>
      <c r="AE51" s="314"/>
      <c r="AF51" s="312" t="s">
        <v>60</v>
      </c>
      <c r="AG51" s="313"/>
      <c r="AH51" s="313"/>
      <c r="AI51" s="314"/>
      <c r="AJ51" s="309" t="s">
        <v>61</v>
      </c>
      <c r="AK51" s="310"/>
      <c r="AL51" s="310"/>
      <c r="AM51" s="311"/>
      <c r="AP51" s="62"/>
      <c r="AQ51" s="62"/>
    </row>
    <row r="52" spans="1:50" s="54" customFormat="1" ht="12.75" customHeight="1" x14ac:dyDescent="0.25">
      <c r="A52" s="397"/>
      <c r="B52" s="401"/>
      <c r="C52" s="402"/>
      <c r="D52" s="349" t="s">
        <v>6</v>
      </c>
      <c r="E52" s="305" t="s">
        <v>7</v>
      </c>
      <c r="F52" s="299" t="s">
        <v>38</v>
      </c>
      <c r="G52" s="382"/>
      <c r="H52" s="384" t="s">
        <v>8</v>
      </c>
      <c r="I52" s="384" t="s">
        <v>9</v>
      </c>
      <c r="J52" s="384" t="s">
        <v>62</v>
      </c>
      <c r="K52" s="386" t="s">
        <v>142</v>
      </c>
      <c r="L52" s="429" t="s">
        <v>84</v>
      </c>
      <c r="M52" s="430"/>
      <c r="N52" s="430"/>
      <c r="O52" s="430"/>
      <c r="P52" s="430"/>
      <c r="Q52" s="430"/>
      <c r="R52" s="430"/>
      <c r="S52" s="430"/>
      <c r="T52" s="430"/>
      <c r="U52" s="430"/>
      <c r="V52" s="430"/>
      <c r="W52" s="430"/>
      <c r="X52" s="430"/>
      <c r="Y52" s="430"/>
      <c r="Z52" s="430"/>
      <c r="AA52" s="430"/>
      <c r="AB52" s="430"/>
      <c r="AC52" s="430"/>
      <c r="AD52" s="430"/>
      <c r="AE52" s="430"/>
      <c r="AF52" s="430"/>
      <c r="AG52" s="430"/>
      <c r="AH52" s="430"/>
      <c r="AI52" s="430"/>
      <c r="AJ52" s="430"/>
      <c r="AK52" s="430"/>
      <c r="AL52" s="430"/>
      <c r="AM52" s="431"/>
      <c r="AP52" s="62"/>
      <c r="AQ52" s="62"/>
    </row>
    <row r="53" spans="1:50" s="54" customFormat="1" x14ac:dyDescent="0.25">
      <c r="A53" s="397"/>
      <c r="B53" s="401"/>
      <c r="C53" s="402"/>
      <c r="D53" s="349"/>
      <c r="E53" s="351"/>
      <c r="F53" s="352"/>
      <c r="G53" s="382"/>
      <c r="H53" s="384"/>
      <c r="I53" s="384"/>
      <c r="J53" s="384"/>
      <c r="K53" s="386"/>
      <c r="L53" s="307" t="s">
        <v>8</v>
      </c>
      <c r="M53" s="303" t="s">
        <v>9</v>
      </c>
      <c r="N53" s="305" t="s">
        <v>10</v>
      </c>
      <c r="O53" s="299" t="s">
        <v>143</v>
      </c>
      <c r="P53" s="307" t="s">
        <v>8</v>
      </c>
      <c r="Q53" s="303" t="s">
        <v>9</v>
      </c>
      <c r="R53" s="305" t="s">
        <v>10</v>
      </c>
      <c r="S53" s="299" t="s">
        <v>143</v>
      </c>
      <c r="T53" s="307" t="s">
        <v>8</v>
      </c>
      <c r="U53" s="303" t="s">
        <v>9</v>
      </c>
      <c r="V53" s="305" t="s">
        <v>10</v>
      </c>
      <c r="W53" s="299" t="s">
        <v>143</v>
      </c>
      <c r="X53" s="307" t="s">
        <v>8</v>
      </c>
      <c r="Y53" s="303" t="s">
        <v>9</v>
      </c>
      <c r="Z53" s="305" t="s">
        <v>10</v>
      </c>
      <c r="AA53" s="299" t="s">
        <v>143</v>
      </c>
      <c r="AB53" s="307" t="s">
        <v>8</v>
      </c>
      <c r="AC53" s="303" t="s">
        <v>9</v>
      </c>
      <c r="AD53" s="305" t="s">
        <v>10</v>
      </c>
      <c r="AE53" s="299" t="s">
        <v>143</v>
      </c>
      <c r="AF53" s="307" t="s">
        <v>8</v>
      </c>
      <c r="AG53" s="303" t="s">
        <v>9</v>
      </c>
      <c r="AH53" s="305" t="s">
        <v>10</v>
      </c>
      <c r="AI53" s="299" t="s">
        <v>143</v>
      </c>
      <c r="AJ53" s="354" t="s">
        <v>8</v>
      </c>
      <c r="AK53" s="356" t="s">
        <v>9</v>
      </c>
      <c r="AL53" s="297" t="s">
        <v>10</v>
      </c>
      <c r="AM53" s="295" t="s">
        <v>63</v>
      </c>
      <c r="AP53" s="62"/>
      <c r="AQ53" s="62"/>
    </row>
    <row r="54" spans="1:50" s="54" customFormat="1" ht="13.8" thickBot="1" x14ac:dyDescent="0.3">
      <c r="A54" s="398"/>
      <c r="B54" s="403"/>
      <c r="C54" s="404"/>
      <c r="D54" s="350"/>
      <c r="E54" s="306"/>
      <c r="F54" s="300"/>
      <c r="G54" s="383"/>
      <c r="H54" s="385"/>
      <c r="I54" s="385"/>
      <c r="J54" s="385"/>
      <c r="K54" s="387"/>
      <c r="L54" s="308"/>
      <c r="M54" s="304"/>
      <c r="N54" s="306"/>
      <c r="O54" s="300"/>
      <c r="P54" s="308"/>
      <c r="Q54" s="304"/>
      <c r="R54" s="306"/>
      <c r="S54" s="300"/>
      <c r="T54" s="308"/>
      <c r="U54" s="304"/>
      <c r="V54" s="306"/>
      <c r="W54" s="300"/>
      <c r="X54" s="308"/>
      <c r="Y54" s="304"/>
      <c r="Z54" s="306"/>
      <c r="AA54" s="300"/>
      <c r="AB54" s="308"/>
      <c r="AC54" s="304"/>
      <c r="AD54" s="306"/>
      <c r="AE54" s="300"/>
      <c r="AF54" s="308"/>
      <c r="AG54" s="304"/>
      <c r="AH54" s="306"/>
      <c r="AI54" s="300"/>
      <c r="AJ54" s="355"/>
      <c r="AK54" s="357"/>
      <c r="AL54" s="298"/>
      <c r="AM54" s="296"/>
      <c r="AP54" s="62"/>
      <c r="AQ54" s="62"/>
    </row>
    <row r="55" spans="1:50" s="4" customFormat="1" ht="18" customHeight="1" thickBot="1" x14ac:dyDescent="0.3">
      <c r="A55" s="63" t="s">
        <v>11</v>
      </c>
      <c r="B55" s="454" t="s">
        <v>64</v>
      </c>
      <c r="C55" s="454"/>
      <c r="D55" s="486"/>
      <c r="E55" s="486"/>
      <c r="F55" s="64"/>
      <c r="G55" s="65"/>
      <c r="H55" s="486"/>
      <c r="I55" s="486"/>
      <c r="J55" s="486"/>
      <c r="K55" s="486"/>
      <c r="L55" s="487"/>
      <c r="M55" s="487"/>
      <c r="N55" s="487"/>
      <c r="O55" s="487"/>
      <c r="P55" s="487"/>
      <c r="Q55" s="487"/>
      <c r="R55" s="487"/>
      <c r="S55" s="487"/>
      <c r="T55" s="487"/>
      <c r="U55" s="487"/>
      <c r="V55" s="487"/>
      <c r="W55" s="487"/>
      <c r="X55" s="487"/>
      <c r="Y55" s="487"/>
      <c r="Z55" s="487"/>
      <c r="AA55" s="487"/>
      <c r="AB55" s="487"/>
      <c r="AC55" s="487"/>
      <c r="AD55" s="487"/>
      <c r="AE55" s="487"/>
      <c r="AF55" s="487"/>
      <c r="AG55" s="487"/>
      <c r="AH55" s="487"/>
      <c r="AI55" s="487"/>
      <c r="AJ55" s="487"/>
      <c r="AK55" s="487"/>
      <c r="AL55" s="487"/>
      <c r="AM55" s="488"/>
      <c r="AP55" s="62"/>
      <c r="AQ55" s="62"/>
    </row>
    <row r="56" spans="1:50" s="54" customFormat="1" ht="18" customHeight="1" x14ac:dyDescent="0.25">
      <c r="A56" s="12" t="s">
        <v>12</v>
      </c>
      <c r="B56" s="535" t="s">
        <v>92</v>
      </c>
      <c r="C56" s="536"/>
      <c r="D56" s="10"/>
      <c r="E56" s="11">
        <v>3</v>
      </c>
      <c r="F56" s="8">
        <v>5</v>
      </c>
      <c r="G56" s="15">
        <f>SUM(H56:K56)</f>
        <v>120</v>
      </c>
      <c r="H56" s="13"/>
      <c r="I56" s="13"/>
      <c r="J56" s="13">
        <f>N56+V56+Z56+AD56+AH56+AL56+R56</f>
        <v>120</v>
      </c>
      <c r="K56" s="13"/>
      <c r="L56" s="12"/>
      <c r="M56" s="13"/>
      <c r="N56" s="176">
        <v>30</v>
      </c>
      <c r="O56" s="11"/>
      <c r="P56" s="6"/>
      <c r="Q56" s="7"/>
      <c r="R56" s="180">
        <v>45</v>
      </c>
      <c r="S56" s="8"/>
      <c r="T56" s="6"/>
      <c r="V56" s="7">
        <v>45</v>
      </c>
      <c r="W56" s="8"/>
      <c r="X56" s="15"/>
      <c r="Z56" s="176"/>
      <c r="AA56" s="8"/>
      <c r="AB56" s="15"/>
      <c r="AD56" s="176"/>
      <c r="AE56" s="8"/>
      <c r="AF56" s="15"/>
      <c r="AG56" s="13"/>
      <c r="AH56" s="13"/>
      <c r="AI56" s="8"/>
      <c r="AJ56" s="119"/>
      <c r="AK56" s="120"/>
      <c r="AL56" s="120"/>
      <c r="AM56" s="121"/>
      <c r="AP56" s="62"/>
      <c r="AQ56" s="62"/>
    </row>
    <row r="57" spans="1:50" s="54" customFormat="1" ht="18" customHeight="1" x14ac:dyDescent="0.25">
      <c r="A57" s="9" t="s">
        <v>13</v>
      </c>
      <c r="B57" s="460" t="s">
        <v>94</v>
      </c>
      <c r="C57" s="461"/>
      <c r="D57" s="10"/>
      <c r="E57" s="11">
        <v>1</v>
      </c>
      <c r="F57" s="178">
        <v>1</v>
      </c>
      <c r="G57" s="15">
        <f t="shared" ref="G57:G64" si="0">SUM(H57:K57)</f>
        <v>30</v>
      </c>
      <c r="H57" s="17"/>
      <c r="I57" s="17"/>
      <c r="J57" s="17">
        <f>N57+R57+V57+Z57+AD57+AL57</f>
        <v>30</v>
      </c>
      <c r="K57" s="18"/>
      <c r="L57" s="16"/>
      <c r="M57" s="17"/>
      <c r="N57" s="17">
        <v>30</v>
      </c>
      <c r="O57" s="18"/>
      <c r="P57" s="16"/>
      <c r="Q57" s="17"/>
      <c r="R57" s="17"/>
      <c r="S57" s="19"/>
      <c r="T57" s="16"/>
      <c r="U57" s="17"/>
      <c r="V57" s="17"/>
      <c r="W57" s="19"/>
      <c r="X57" s="20"/>
      <c r="Y57" s="17"/>
      <c r="Z57" s="17"/>
      <c r="AA57" s="19"/>
      <c r="AB57" s="20"/>
      <c r="AC57" s="17"/>
      <c r="AD57" s="17"/>
      <c r="AE57" s="66"/>
      <c r="AF57" s="20"/>
      <c r="AG57" s="17"/>
      <c r="AH57" s="17"/>
      <c r="AI57" s="66"/>
      <c r="AJ57" s="122"/>
      <c r="AK57" s="123"/>
      <c r="AL57" s="123"/>
      <c r="AM57" s="125"/>
      <c r="AR57" s="62"/>
      <c r="AS57" s="62"/>
      <c r="AX57" s="62"/>
    </row>
    <row r="58" spans="1:50" s="54" customFormat="1" ht="18" customHeight="1" x14ac:dyDescent="0.25">
      <c r="A58" s="9" t="s">
        <v>14</v>
      </c>
      <c r="B58" s="460" t="s">
        <v>95</v>
      </c>
      <c r="C58" s="461"/>
      <c r="D58" s="10"/>
      <c r="E58" s="11">
        <v>1</v>
      </c>
      <c r="F58" s="14">
        <v>2</v>
      </c>
      <c r="G58" s="15">
        <f>SUM(H58:K58)</f>
        <v>15</v>
      </c>
      <c r="H58" s="17">
        <f>L58+P58+T58+X58+AB58+AF58+AJ58</f>
        <v>15</v>
      </c>
      <c r="I58" s="17"/>
      <c r="J58" s="17"/>
      <c r="K58" s="18"/>
      <c r="L58" s="16">
        <v>15</v>
      </c>
      <c r="M58" s="17"/>
      <c r="N58" s="17"/>
      <c r="O58" s="18"/>
      <c r="P58" s="16"/>
      <c r="Q58" s="17"/>
      <c r="R58" s="17"/>
      <c r="S58" s="19"/>
      <c r="T58" s="16"/>
      <c r="U58" s="17"/>
      <c r="V58" s="17"/>
      <c r="W58" s="19"/>
      <c r="X58" s="20"/>
      <c r="Y58" s="17"/>
      <c r="Z58" s="17"/>
      <c r="AA58" s="19"/>
      <c r="AB58" s="20"/>
      <c r="AC58" s="17"/>
      <c r="AD58" s="17"/>
      <c r="AE58" s="66"/>
      <c r="AF58" s="20"/>
      <c r="AG58" s="17"/>
      <c r="AH58" s="17"/>
      <c r="AI58" s="66"/>
      <c r="AJ58" s="122"/>
      <c r="AK58" s="123"/>
      <c r="AL58" s="123"/>
      <c r="AM58" s="125"/>
      <c r="AR58" s="62"/>
      <c r="AS58" s="62"/>
    </row>
    <row r="59" spans="1:50" s="54" customFormat="1" ht="28.2" customHeight="1" x14ac:dyDescent="0.25">
      <c r="A59" s="9" t="s">
        <v>15</v>
      </c>
      <c r="B59" s="470" t="s">
        <v>205</v>
      </c>
      <c r="C59" s="471"/>
      <c r="D59" s="10"/>
      <c r="E59" s="11">
        <v>1</v>
      </c>
      <c r="F59" s="178">
        <v>1</v>
      </c>
      <c r="G59" s="15">
        <f t="shared" si="0"/>
        <v>15</v>
      </c>
      <c r="H59" s="17">
        <f>L59+P59+T59+X59+AB59+AF59+AJ59</f>
        <v>15</v>
      </c>
      <c r="I59" s="17"/>
      <c r="J59" s="17"/>
      <c r="K59" s="18"/>
      <c r="L59" s="16"/>
      <c r="M59" s="17"/>
      <c r="N59" s="17"/>
      <c r="O59" s="18"/>
      <c r="P59" s="16">
        <v>15</v>
      </c>
      <c r="Q59" s="17"/>
      <c r="R59" s="17"/>
      <c r="S59" s="19"/>
      <c r="T59" s="16"/>
      <c r="U59" s="17"/>
      <c r="V59" s="17"/>
      <c r="W59" s="19"/>
      <c r="X59" s="20"/>
      <c r="Y59" s="17"/>
      <c r="Z59" s="17"/>
      <c r="AA59" s="19"/>
      <c r="AB59" s="20"/>
      <c r="AC59" s="17"/>
      <c r="AD59" s="17"/>
      <c r="AE59" s="66"/>
      <c r="AF59" s="20"/>
      <c r="AG59" s="17"/>
      <c r="AH59" s="17"/>
      <c r="AI59" s="66"/>
      <c r="AJ59" s="122"/>
      <c r="AK59" s="123"/>
      <c r="AL59" s="123"/>
      <c r="AM59" s="125"/>
      <c r="AR59" s="62"/>
      <c r="AS59" s="62"/>
    </row>
    <row r="60" spans="1:50" s="54" customFormat="1" ht="18" customHeight="1" x14ac:dyDescent="0.25">
      <c r="A60" s="9" t="s">
        <v>16</v>
      </c>
      <c r="B60" s="460" t="s">
        <v>139</v>
      </c>
      <c r="C60" s="461"/>
      <c r="D60" s="10"/>
      <c r="E60" s="11">
        <v>1</v>
      </c>
      <c r="F60" s="178">
        <v>1</v>
      </c>
      <c r="G60" s="15">
        <f t="shared" si="0"/>
        <v>15</v>
      </c>
      <c r="H60" s="17"/>
      <c r="I60" s="17"/>
      <c r="J60" s="17"/>
      <c r="K60" s="163">
        <f>O60+S60+W60+AA60+AE60+AI60+AM60</f>
        <v>15</v>
      </c>
      <c r="L60" s="16"/>
      <c r="M60" s="17"/>
      <c r="N60" s="17"/>
      <c r="O60" s="18"/>
      <c r="P60" s="16"/>
      <c r="Q60" s="17"/>
      <c r="R60" s="17"/>
      <c r="S60" s="162">
        <v>15</v>
      </c>
      <c r="T60" s="16"/>
      <c r="U60" s="17"/>
      <c r="V60" s="17"/>
      <c r="W60" s="19"/>
      <c r="X60" s="20"/>
      <c r="Y60" s="17"/>
      <c r="Z60" s="17"/>
      <c r="AA60" s="19"/>
      <c r="AB60" s="20"/>
      <c r="AC60" s="17"/>
      <c r="AD60" s="17"/>
      <c r="AE60" s="66"/>
      <c r="AF60" s="20"/>
      <c r="AG60" s="17"/>
      <c r="AH60" s="17"/>
      <c r="AI60" s="66"/>
      <c r="AJ60" s="122"/>
      <c r="AK60" s="123"/>
      <c r="AL60" s="123"/>
      <c r="AM60" s="125"/>
      <c r="AR60" s="62"/>
      <c r="AS60" s="62"/>
    </row>
    <row r="61" spans="1:50" s="54" customFormat="1" ht="18" customHeight="1" x14ac:dyDescent="0.25">
      <c r="A61" s="9" t="s">
        <v>26</v>
      </c>
      <c r="B61" s="460" t="s">
        <v>144</v>
      </c>
      <c r="C61" s="461"/>
      <c r="D61" s="33"/>
      <c r="E61" s="18">
        <v>1</v>
      </c>
      <c r="F61" s="19">
        <v>2</v>
      </c>
      <c r="G61" s="15">
        <f t="shared" si="0"/>
        <v>15</v>
      </c>
      <c r="H61" s="17">
        <f>L61+P61+T61+X61+AB61+AF61+AJ61</f>
        <v>15</v>
      </c>
      <c r="I61" s="17"/>
      <c r="J61" s="17"/>
      <c r="K61" s="18"/>
      <c r="L61" s="16"/>
      <c r="M61" s="17"/>
      <c r="N61" s="17"/>
      <c r="O61" s="18"/>
      <c r="P61" s="16"/>
      <c r="Q61" s="17"/>
      <c r="R61" s="17"/>
      <c r="S61" s="19"/>
      <c r="T61" s="16">
        <v>15</v>
      </c>
      <c r="U61" s="17"/>
      <c r="V61" s="17"/>
      <c r="W61" s="19"/>
      <c r="X61" s="20"/>
      <c r="Y61" s="17"/>
      <c r="Z61" s="17"/>
      <c r="AA61" s="19"/>
      <c r="AB61" s="20"/>
      <c r="AC61" s="17"/>
      <c r="AD61" s="17"/>
      <c r="AE61" s="19"/>
      <c r="AF61" s="16"/>
      <c r="AG61" s="17"/>
      <c r="AH61" s="17"/>
      <c r="AI61" s="19"/>
      <c r="AJ61" s="122"/>
      <c r="AK61" s="123"/>
      <c r="AL61" s="123"/>
      <c r="AM61" s="124"/>
      <c r="AR61" s="62"/>
      <c r="AS61" s="62"/>
    </row>
    <row r="62" spans="1:50" s="54" customFormat="1" ht="18" customHeight="1" x14ac:dyDescent="0.25">
      <c r="A62" s="9" t="s">
        <v>27</v>
      </c>
      <c r="B62" s="512" t="s">
        <v>160</v>
      </c>
      <c r="C62" s="513"/>
      <c r="D62" s="115"/>
      <c r="E62" s="118">
        <v>1</v>
      </c>
      <c r="F62" s="66">
        <v>2</v>
      </c>
      <c r="G62" s="15">
        <f t="shared" si="0"/>
        <v>15</v>
      </c>
      <c r="H62" s="118"/>
      <c r="I62" s="118"/>
      <c r="J62" s="118"/>
      <c r="K62" s="164">
        <f>O62+S62+W62+AA62+AE62+AI62+AM62</f>
        <v>15</v>
      </c>
      <c r="L62" s="147"/>
      <c r="M62" s="118"/>
      <c r="N62" s="118"/>
      <c r="O62" s="116"/>
      <c r="P62" s="147"/>
      <c r="Q62" s="118"/>
      <c r="R62" s="118"/>
      <c r="S62" s="66"/>
      <c r="T62" s="147"/>
      <c r="U62" s="118"/>
      <c r="V62" s="118"/>
      <c r="W62" s="165">
        <v>15</v>
      </c>
      <c r="X62" s="117"/>
      <c r="Y62" s="118"/>
      <c r="Z62" s="118"/>
      <c r="AA62" s="66"/>
      <c r="AB62" s="117"/>
      <c r="AC62" s="118"/>
      <c r="AD62" s="118"/>
      <c r="AE62" s="66"/>
      <c r="AF62" s="117"/>
      <c r="AG62" s="118"/>
      <c r="AH62" s="118"/>
      <c r="AI62" s="66"/>
      <c r="AJ62" s="148"/>
      <c r="AK62" s="149"/>
      <c r="AL62" s="149"/>
      <c r="AM62" s="125"/>
      <c r="AR62" s="62"/>
      <c r="AS62" s="62"/>
    </row>
    <row r="63" spans="1:50" s="54" customFormat="1" ht="18" customHeight="1" x14ac:dyDescent="0.25">
      <c r="A63" s="9" t="s">
        <v>28</v>
      </c>
      <c r="B63" s="539" t="s">
        <v>218</v>
      </c>
      <c r="C63" s="540"/>
      <c r="D63" s="115"/>
      <c r="E63" s="116">
        <v>1</v>
      </c>
      <c r="F63" s="66">
        <v>2</v>
      </c>
      <c r="G63" s="15">
        <f t="shared" si="0"/>
        <v>30</v>
      </c>
      <c r="H63" s="118"/>
      <c r="I63" s="118"/>
      <c r="J63" s="118"/>
      <c r="K63" s="116">
        <f>O63+S63+W63+AA63+AE63+AI63+AM63</f>
        <v>30</v>
      </c>
      <c r="L63" s="147"/>
      <c r="M63" s="118"/>
      <c r="N63" s="118"/>
      <c r="O63" s="116"/>
      <c r="P63" s="147"/>
      <c r="Q63" s="118"/>
      <c r="R63" s="118"/>
      <c r="S63" s="66"/>
      <c r="T63" s="147"/>
      <c r="U63" s="118"/>
      <c r="V63" s="118"/>
      <c r="W63" s="66"/>
      <c r="X63" s="117"/>
      <c r="Y63" s="118"/>
      <c r="Z63" s="118"/>
      <c r="AA63" s="66"/>
      <c r="AB63" s="117"/>
      <c r="AC63" s="118"/>
      <c r="AD63" s="118"/>
      <c r="AE63" s="66">
        <v>30</v>
      </c>
      <c r="AF63" s="117"/>
      <c r="AG63" s="118"/>
      <c r="AH63" s="118"/>
      <c r="AI63" s="66"/>
      <c r="AJ63" s="148"/>
      <c r="AK63" s="149"/>
      <c r="AL63" s="149"/>
      <c r="AM63" s="125"/>
      <c r="AR63" s="62"/>
      <c r="AS63" s="62"/>
    </row>
    <row r="64" spans="1:50" s="54" customFormat="1" ht="18" customHeight="1" thickBot="1" x14ac:dyDescent="0.3">
      <c r="A64" s="9" t="s">
        <v>29</v>
      </c>
      <c r="B64" s="537" t="s">
        <v>93</v>
      </c>
      <c r="C64" s="538"/>
      <c r="D64" s="67"/>
      <c r="E64" s="23">
        <v>2</v>
      </c>
      <c r="F64" s="24"/>
      <c r="G64" s="15">
        <f t="shared" si="0"/>
        <v>60</v>
      </c>
      <c r="H64" s="22"/>
      <c r="I64" s="22">
        <f>M64+U64+Y64+AC64+AG64+AK64+Q64</f>
        <v>60</v>
      </c>
      <c r="J64" s="22"/>
      <c r="K64" s="23"/>
      <c r="L64" s="21"/>
      <c r="M64" s="181">
        <v>30</v>
      </c>
      <c r="N64" s="22"/>
      <c r="O64" s="23"/>
      <c r="P64" s="21"/>
      <c r="Q64" s="181">
        <v>30</v>
      </c>
      <c r="R64" s="17"/>
      <c r="S64" s="19"/>
      <c r="T64" s="16"/>
      <c r="U64" s="177"/>
      <c r="V64" s="17"/>
      <c r="W64" s="19"/>
      <c r="X64" s="20"/>
      <c r="Y64" s="177"/>
      <c r="Z64" s="17"/>
      <c r="AA64" s="24"/>
      <c r="AB64" s="25"/>
      <c r="AC64" s="22"/>
      <c r="AD64" s="22"/>
      <c r="AE64" s="24"/>
      <c r="AF64" s="25"/>
      <c r="AG64" s="22"/>
      <c r="AH64" s="22"/>
      <c r="AI64" s="24"/>
      <c r="AJ64" s="126"/>
      <c r="AK64" s="127"/>
      <c r="AL64" s="127"/>
      <c r="AM64" s="128"/>
      <c r="AR64" s="62"/>
      <c r="AS64" s="62"/>
    </row>
    <row r="65" spans="1:41" s="54" customFormat="1" ht="13.8" thickTop="1" x14ac:dyDescent="0.25">
      <c r="A65" s="68"/>
      <c r="B65" s="372" t="s">
        <v>17</v>
      </c>
      <c r="C65" s="373"/>
      <c r="D65" s="376">
        <f t="shared" ref="D65:L65" si="1">SUM(D56:D64)</f>
        <v>0</v>
      </c>
      <c r="E65" s="378">
        <f t="shared" si="1"/>
        <v>12</v>
      </c>
      <c r="F65" s="388">
        <f t="shared" si="1"/>
        <v>16</v>
      </c>
      <c r="G65" s="365">
        <f>SUM(G56:G64)</f>
        <v>315</v>
      </c>
      <c r="H65" s="378">
        <f t="shared" si="1"/>
        <v>45</v>
      </c>
      <c r="I65" s="378">
        <f t="shared" si="1"/>
        <v>60</v>
      </c>
      <c r="J65" s="378">
        <f t="shared" si="1"/>
        <v>150</v>
      </c>
      <c r="K65" s="388">
        <f t="shared" si="1"/>
        <v>60</v>
      </c>
      <c r="L65" s="69">
        <f t="shared" si="1"/>
        <v>15</v>
      </c>
      <c r="M65" s="69">
        <f t="shared" ref="M65:AM65" si="2">SUM(M56:M64)</f>
        <v>30</v>
      </c>
      <c r="N65" s="69">
        <f t="shared" si="2"/>
        <v>60</v>
      </c>
      <c r="O65" s="69">
        <f t="shared" si="2"/>
        <v>0</v>
      </c>
      <c r="P65" s="69">
        <f t="shared" si="2"/>
        <v>15</v>
      </c>
      <c r="Q65" s="69">
        <f t="shared" si="2"/>
        <v>30</v>
      </c>
      <c r="R65" s="69">
        <f t="shared" si="2"/>
        <v>45</v>
      </c>
      <c r="S65" s="69">
        <f t="shared" si="2"/>
        <v>15</v>
      </c>
      <c r="T65" s="69">
        <f t="shared" si="2"/>
        <v>15</v>
      </c>
      <c r="U65" s="69">
        <f t="shared" si="2"/>
        <v>0</v>
      </c>
      <c r="V65" s="69">
        <f t="shared" si="2"/>
        <v>45</v>
      </c>
      <c r="W65" s="69">
        <f t="shared" si="2"/>
        <v>15</v>
      </c>
      <c r="X65" s="69">
        <f t="shared" si="2"/>
        <v>0</v>
      </c>
      <c r="Y65" s="69">
        <f t="shared" si="2"/>
        <v>0</v>
      </c>
      <c r="Z65" s="69">
        <f t="shared" si="2"/>
        <v>0</v>
      </c>
      <c r="AA65" s="69">
        <f t="shared" si="2"/>
        <v>0</v>
      </c>
      <c r="AB65" s="69">
        <f t="shared" si="2"/>
        <v>0</v>
      </c>
      <c r="AC65" s="69">
        <f t="shared" si="2"/>
        <v>0</v>
      </c>
      <c r="AD65" s="69">
        <f t="shared" si="2"/>
        <v>0</v>
      </c>
      <c r="AE65" s="69">
        <f t="shared" si="2"/>
        <v>30</v>
      </c>
      <c r="AF65" s="69">
        <f t="shared" si="2"/>
        <v>0</v>
      </c>
      <c r="AG65" s="69">
        <f t="shared" si="2"/>
        <v>0</v>
      </c>
      <c r="AH65" s="69">
        <f t="shared" si="2"/>
        <v>0</v>
      </c>
      <c r="AI65" s="69">
        <f t="shared" si="2"/>
        <v>0</v>
      </c>
      <c r="AJ65" s="139">
        <f t="shared" si="2"/>
        <v>0</v>
      </c>
      <c r="AK65" s="139">
        <f t="shared" si="2"/>
        <v>0</v>
      </c>
      <c r="AL65" s="139">
        <f t="shared" si="2"/>
        <v>0</v>
      </c>
      <c r="AM65" s="139">
        <f t="shared" si="2"/>
        <v>0</v>
      </c>
    </row>
    <row r="66" spans="1:41" s="54" customFormat="1" ht="13.8" thickBot="1" x14ac:dyDescent="0.3">
      <c r="A66" s="72"/>
      <c r="B66" s="374"/>
      <c r="C66" s="375"/>
      <c r="D66" s="377"/>
      <c r="E66" s="379"/>
      <c r="F66" s="389"/>
      <c r="G66" s="366"/>
      <c r="H66" s="379"/>
      <c r="I66" s="379"/>
      <c r="J66" s="379"/>
      <c r="K66" s="389"/>
      <c r="L66" s="358">
        <f>SUM(L65:O65)</f>
        <v>105</v>
      </c>
      <c r="M66" s="359"/>
      <c r="N66" s="359"/>
      <c r="O66" s="360"/>
      <c r="P66" s="358">
        <f>SUM(P65:S65)</f>
        <v>105</v>
      </c>
      <c r="Q66" s="359"/>
      <c r="R66" s="359"/>
      <c r="S66" s="360"/>
      <c r="T66" s="358">
        <f>SUM(T65:W65)</f>
        <v>75</v>
      </c>
      <c r="U66" s="359"/>
      <c r="V66" s="359"/>
      <c r="W66" s="360"/>
      <c r="X66" s="358">
        <f>SUM(X65:AA65)</f>
        <v>0</v>
      </c>
      <c r="Y66" s="359"/>
      <c r="Z66" s="359"/>
      <c r="AA66" s="360"/>
      <c r="AB66" s="358">
        <f>SUM(AB65:AE65)</f>
        <v>30</v>
      </c>
      <c r="AC66" s="359"/>
      <c r="AD66" s="359"/>
      <c r="AE66" s="360"/>
      <c r="AF66" s="358">
        <f>SUM(AF65:AI65)</f>
        <v>0</v>
      </c>
      <c r="AG66" s="359"/>
      <c r="AH66" s="359"/>
      <c r="AI66" s="360"/>
      <c r="AJ66" s="367">
        <f>SUM(AJ65:AM65)</f>
        <v>0</v>
      </c>
      <c r="AK66" s="368"/>
      <c r="AL66" s="368"/>
      <c r="AM66" s="369"/>
    </row>
    <row r="67" spans="1:41" s="54" customFormat="1" ht="12.75" customHeight="1" x14ac:dyDescent="0.25">
      <c r="A67" s="345" t="s">
        <v>65</v>
      </c>
      <c r="B67" s="346"/>
      <c r="C67" s="347"/>
      <c r="D67" s="348" t="s">
        <v>6</v>
      </c>
      <c r="E67" s="351" t="s">
        <v>7</v>
      </c>
      <c r="F67" s="299" t="s">
        <v>38</v>
      </c>
      <c r="G67" s="412" t="s">
        <v>4</v>
      </c>
      <c r="H67" s="384" t="s">
        <v>8</v>
      </c>
      <c r="I67" s="384" t="s">
        <v>9</v>
      </c>
      <c r="J67" s="384" t="s">
        <v>62</v>
      </c>
      <c r="K67" s="386" t="s">
        <v>34</v>
      </c>
      <c r="L67" s="312" t="s">
        <v>55</v>
      </c>
      <c r="M67" s="313"/>
      <c r="N67" s="313"/>
      <c r="O67" s="314"/>
      <c r="P67" s="312" t="s">
        <v>56</v>
      </c>
      <c r="Q67" s="313"/>
      <c r="R67" s="313"/>
      <c r="S67" s="314"/>
      <c r="T67" s="312" t="s">
        <v>57</v>
      </c>
      <c r="U67" s="313"/>
      <c r="V67" s="313"/>
      <c r="W67" s="314"/>
      <c r="X67" s="312" t="s">
        <v>58</v>
      </c>
      <c r="Y67" s="313"/>
      <c r="Z67" s="313"/>
      <c r="AA67" s="314"/>
      <c r="AB67" s="312" t="s">
        <v>59</v>
      </c>
      <c r="AC67" s="313"/>
      <c r="AD67" s="313"/>
      <c r="AE67" s="314"/>
      <c r="AF67" s="312" t="s">
        <v>60</v>
      </c>
      <c r="AG67" s="313"/>
      <c r="AH67" s="313"/>
      <c r="AI67" s="314"/>
      <c r="AJ67" s="309" t="s">
        <v>61</v>
      </c>
      <c r="AK67" s="310"/>
      <c r="AL67" s="310"/>
      <c r="AM67" s="311"/>
    </row>
    <row r="68" spans="1:41" s="54" customFormat="1" x14ac:dyDescent="0.25">
      <c r="A68" s="345"/>
      <c r="B68" s="346"/>
      <c r="C68" s="347"/>
      <c r="D68" s="349"/>
      <c r="E68" s="351"/>
      <c r="F68" s="352"/>
      <c r="G68" s="412"/>
      <c r="H68" s="384"/>
      <c r="I68" s="384"/>
      <c r="J68" s="384"/>
      <c r="K68" s="386"/>
      <c r="L68" s="307" t="s">
        <v>8</v>
      </c>
      <c r="M68" s="303" t="s">
        <v>9</v>
      </c>
      <c r="N68" s="305" t="s">
        <v>10</v>
      </c>
      <c r="O68" s="299" t="s">
        <v>63</v>
      </c>
      <c r="P68" s="307" t="s">
        <v>8</v>
      </c>
      <c r="Q68" s="303" t="s">
        <v>9</v>
      </c>
      <c r="R68" s="305" t="s">
        <v>10</v>
      </c>
      <c r="S68" s="299" t="s">
        <v>63</v>
      </c>
      <c r="T68" s="307" t="s">
        <v>8</v>
      </c>
      <c r="U68" s="303" t="s">
        <v>9</v>
      </c>
      <c r="V68" s="305" t="s">
        <v>10</v>
      </c>
      <c r="W68" s="299" t="s">
        <v>63</v>
      </c>
      <c r="X68" s="307" t="s">
        <v>8</v>
      </c>
      <c r="Y68" s="303" t="s">
        <v>9</v>
      </c>
      <c r="Z68" s="305" t="s">
        <v>10</v>
      </c>
      <c r="AA68" s="299" t="s">
        <v>63</v>
      </c>
      <c r="AB68" s="307" t="s">
        <v>8</v>
      </c>
      <c r="AC68" s="303" t="s">
        <v>9</v>
      </c>
      <c r="AD68" s="305" t="s">
        <v>10</v>
      </c>
      <c r="AE68" s="299" t="s">
        <v>63</v>
      </c>
      <c r="AF68" s="307" t="s">
        <v>8</v>
      </c>
      <c r="AG68" s="303" t="s">
        <v>9</v>
      </c>
      <c r="AH68" s="305" t="s">
        <v>10</v>
      </c>
      <c r="AI68" s="299" t="s">
        <v>63</v>
      </c>
      <c r="AJ68" s="354" t="s">
        <v>8</v>
      </c>
      <c r="AK68" s="356" t="s">
        <v>9</v>
      </c>
      <c r="AL68" s="297" t="s">
        <v>10</v>
      </c>
      <c r="AM68" s="295" t="s">
        <v>63</v>
      </c>
    </row>
    <row r="69" spans="1:41" s="54" customFormat="1" ht="13.8" thickBot="1" x14ac:dyDescent="0.3">
      <c r="A69" s="345"/>
      <c r="B69" s="346"/>
      <c r="C69" s="347"/>
      <c r="D69" s="350"/>
      <c r="E69" s="306"/>
      <c r="F69" s="300"/>
      <c r="G69" s="308"/>
      <c r="H69" s="385"/>
      <c r="I69" s="385"/>
      <c r="J69" s="385"/>
      <c r="K69" s="387"/>
      <c r="L69" s="308"/>
      <c r="M69" s="304"/>
      <c r="N69" s="306"/>
      <c r="O69" s="300"/>
      <c r="P69" s="308"/>
      <c r="Q69" s="304"/>
      <c r="R69" s="306"/>
      <c r="S69" s="300"/>
      <c r="T69" s="308"/>
      <c r="U69" s="304"/>
      <c r="V69" s="306"/>
      <c r="W69" s="300"/>
      <c r="X69" s="308"/>
      <c r="Y69" s="304"/>
      <c r="Z69" s="306"/>
      <c r="AA69" s="300"/>
      <c r="AB69" s="308"/>
      <c r="AC69" s="304"/>
      <c r="AD69" s="306"/>
      <c r="AE69" s="300"/>
      <c r="AF69" s="308"/>
      <c r="AG69" s="304"/>
      <c r="AH69" s="306"/>
      <c r="AI69" s="300"/>
      <c r="AJ69" s="355"/>
      <c r="AK69" s="357"/>
      <c r="AL69" s="298"/>
      <c r="AM69" s="296"/>
    </row>
    <row r="70" spans="1:41" s="54" customFormat="1" ht="12.75" customHeight="1" x14ac:dyDescent="0.25">
      <c r="A70" s="345"/>
      <c r="B70" s="346"/>
      <c r="C70" s="347"/>
      <c r="D70" s="462">
        <f t="shared" ref="D70:L70" si="3">SUM(D65)</f>
        <v>0</v>
      </c>
      <c r="E70" s="464">
        <f t="shared" si="3"/>
        <v>12</v>
      </c>
      <c r="F70" s="466">
        <f t="shared" si="3"/>
        <v>16</v>
      </c>
      <c r="G70" s="468">
        <f>SUM(G65)</f>
        <v>315</v>
      </c>
      <c r="H70" s="464">
        <f t="shared" si="3"/>
        <v>45</v>
      </c>
      <c r="I70" s="464">
        <f t="shared" si="3"/>
        <v>60</v>
      </c>
      <c r="J70" s="464">
        <f t="shared" si="3"/>
        <v>150</v>
      </c>
      <c r="K70" s="464">
        <f t="shared" si="3"/>
        <v>60</v>
      </c>
      <c r="L70" s="73">
        <f t="shared" si="3"/>
        <v>15</v>
      </c>
      <c r="M70" s="73">
        <f t="shared" ref="M70:AI70" si="4">SUM(M65)</f>
        <v>30</v>
      </c>
      <c r="N70" s="73">
        <f t="shared" si="4"/>
        <v>60</v>
      </c>
      <c r="O70" s="73">
        <f t="shared" si="4"/>
        <v>0</v>
      </c>
      <c r="P70" s="73">
        <f t="shared" si="4"/>
        <v>15</v>
      </c>
      <c r="Q70" s="73">
        <f t="shared" si="4"/>
        <v>30</v>
      </c>
      <c r="R70" s="73">
        <f t="shared" si="4"/>
        <v>45</v>
      </c>
      <c r="S70" s="73">
        <f t="shared" si="4"/>
        <v>15</v>
      </c>
      <c r="T70" s="73">
        <f t="shared" si="4"/>
        <v>15</v>
      </c>
      <c r="U70" s="73">
        <f t="shared" si="4"/>
        <v>0</v>
      </c>
      <c r="V70" s="73">
        <f t="shared" si="4"/>
        <v>45</v>
      </c>
      <c r="W70" s="73">
        <f t="shared" si="4"/>
        <v>15</v>
      </c>
      <c r="X70" s="73">
        <f t="shared" si="4"/>
        <v>0</v>
      </c>
      <c r="Y70" s="73">
        <f t="shared" si="4"/>
        <v>0</v>
      </c>
      <c r="Z70" s="73">
        <f t="shared" si="4"/>
        <v>0</v>
      </c>
      <c r="AA70" s="73">
        <f t="shared" si="4"/>
        <v>0</v>
      </c>
      <c r="AB70" s="73">
        <f t="shared" si="4"/>
        <v>0</v>
      </c>
      <c r="AC70" s="73">
        <f t="shared" si="4"/>
        <v>0</v>
      </c>
      <c r="AD70" s="73">
        <f t="shared" si="4"/>
        <v>0</v>
      </c>
      <c r="AE70" s="73">
        <f t="shared" si="4"/>
        <v>30</v>
      </c>
      <c r="AF70" s="73">
        <f t="shared" si="4"/>
        <v>0</v>
      </c>
      <c r="AG70" s="73">
        <f t="shared" si="4"/>
        <v>0</v>
      </c>
      <c r="AH70" s="73">
        <f t="shared" si="4"/>
        <v>0</v>
      </c>
      <c r="AI70" s="73">
        <f t="shared" si="4"/>
        <v>0</v>
      </c>
      <c r="AJ70" s="132">
        <f>SUM(AJ65)</f>
        <v>0</v>
      </c>
      <c r="AK70" s="133">
        <f>SUM(AK65)</f>
        <v>0</v>
      </c>
      <c r="AL70" s="133">
        <f>SUM(AL65)</f>
        <v>0</v>
      </c>
      <c r="AM70" s="134">
        <f>SUM(AM65)</f>
        <v>0</v>
      </c>
      <c r="AO70" s="54" t="s">
        <v>39</v>
      </c>
    </row>
    <row r="71" spans="1:41" s="54" customFormat="1" ht="13.5" customHeight="1" thickBot="1" x14ac:dyDescent="0.3">
      <c r="A71" s="345"/>
      <c r="B71" s="346"/>
      <c r="C71" s="347"/>
      <c r="D71" s="463"/>
      <c r="E71" s="465"/>
      <c r="F71" s="467"/>
      <c r="G71" s="469"/>
      <c r="H71" s="465"/>
      <c r="I71" s="465"/>
      <c r="J71" s="465"/>
      <c r="K71" s="465"/>
      <c r="L71" s="301">
        <f>SUM(L70:O70)</f>
        <v>105</v>
      </c>
      <c r="M71" s="302"/>
      <c r="N71" s="302"/>
      <c r="O71" s="475"/>
      <c r="P71" s="301">
        <f>SUM(P70:S70)</f>
        <v>105</v>
      </c>
      <c r="Q71" s="302"/>
      <c r="R71" s="302"/>
      <c r="S71" s="475"/>
      <c r="T71" s="301">
        <f>SUM(T70:W70)</f>
        <v>75</v>
      </c>
      <c r="U71" s="302"/>
      <c r="V71" s="302"/>
      <c r="W71" s="475"/>
      <c r="X71" s="301">
        <f>SUM(X70:AA70)</f>
        <v>0</v>
      </c>
      <c r="Y71" s="302"/>
      <c r="Z71" s="302"/>
      <c r="AA71" s="475"/>
      <c r="AB71" s="301">
        <f>SUM(AB70:AE70)</f>
        <v>30</v>
      </c>
      <c r="AC71" s="302"/>
      <c r="AD71" s="302"/>
      <c r="AE71" s="475"/>
      <c r="AF71" s="301">
        <f>SUM(AF70:AI70)</f>
        <v>0</v>
      </c>
      <c r="AG71" s="302"/>
      <c r="AH71" s="302"/>
      <c r="AI71" s="475"/>
      <c r="AJ71" s="292">
        <f>SUM(AJ70:AM70)</f>
        <v>0</v>
      </c>
      <c r="AK71" s="293"/>
      <c r="AL71" s="293"/>
      <c r="AM71" s="294"/>
      <c r="AO71" s="54">
        <f>SUM(L71:AM71)</f>
        <v>315</v>
      </c>
    </row>
    <row r="72" spans="1:41" s="54" customFormat="1" x14ac:dyDescent="0.25">
      <c r="A72" s="345"/>
      <c r="B72" s="346"/>
      <c r="C72" s="347"/>
      <c r="D72" s="333" t="s">
        <v>18</v>
      </c>
      <c r="E72" s="334"/>
      <c r="F72" s="335"/>
      <c r="G72" s="342" t="s">
        <v>19</v>
      </c>
      <c r="H72" s="343"/>
      <c r="I72" s="343"/>
      <c r="J72" s="343"/>
      <c r="K72" s="344"/>
      <c r="L72" s="393">
        <v>0</v>
      </c>
      <c r="M72" s="394"/>
      <c r="N72" s="394"/>
      <c r="O72" s="395"/>
      <c r="P72" s="393">
        <v>0</v>
      </c>
      <c r="Q72" s="394"/>
      <c r="R72" s="394"/>
      <c r="S72" s="395"/>
      <c r="T72" s="393">
        <v>0</v>
      </c>
      <c r="U72" s="394"/>
      <c r="V72" s="394"/>
      <c r="W72" s="395"/>
      <c r="X72" s="393">
        <v>0</v>
      </c>
      <c r="Y72" s="394"/>
      <c r="Z72" s="394"/>
      <c r="AA72" s="395"/>
      <c r="AB72" s="393">
        <v>0</v>
      </c>
      <c r="AC72" s="394"/>
      <c r="AD72" s="394"/>
      <c r="AE72" s="395"/>
      <c r="AF72" s="393">
        <v>0</v>
      </c>
      <c r="AG72" s="394"/>
      <c r="AH72" s="394"/>
      <c r="AI72" s="395"/>
      <c r="AJ72" s="330"/>
      <c r="AK72" s="331"/>
      <c r="AL72" s="331"/>
      <c r="AM72" s="332"/>
      <c r="AO72" s="54">
        <f>SUM(L72:AM72)</f>
        <v>0</v>
      </c>
    </row>
    <row r="73" spans="1:41" s="54" customFormat="1" x14ac:dyDescent="0.25">
      <c r="A73" s="345"/>
      <c r="B73" s="346"/>
      <c r="C73" s="347"/>
      <c r="D73" s="336"/>
      <c r="E73" s="337"/>
      <c r="F73" s="338"/>
      <c r="G73" s="323" t="s">
        <v>20</v>
      </c>
      <c r="H73" s="324"/>
      <c r="I73" s="324"/>
      <c r="J73" s="324"/>
      <c r="K73" s="325"/>
      <c r="L73" s="489">
        <v>2</v>
      </c>
      <c r="M73" s="490"/>
      <c r="N73" s="490"/>
      <c r="O73" s="491"/>
      <c r="P73" s="489">
        <v>2</v>
      </c>
      <c r="Q73" s="490"/>
      <c r="R73" s="490"/>
      <c r="S73" s="491"/>
      <c r="T73" s="489">
        <v>4</v>
      </c>
      <c r="U73" s="490"/>
      <c r="V73" s="490"/>
      <c r="W73" s="491"/>
      <c r="X73" s="489">
        <v>2</v>
      </c>
      <c r="Y73" s="490"/>
      <c r="Z73" s="490"/>
      <c r="AA73" s="491"/>
      <c r="AB73" s="489">
        <v>2</v>
      </c>
      <c r="AC73" s="490"/>
      <c r="AD73" s="490"/>
      <c r="AE73" s="491"/>
      <c r="AF73" s="489">
        <v>0</v>
      </c>
      <c r="AG73" s="490"/>
      <c r="AH73" s="490"/>
      <c r="AI73" s="491"/>
      <c r="AJ73" s="495"/>
      <c r="AK73" s="496"/>
      <c r="AL73" s="496"/>
      <c r="AM73" s="497"/>
      <c r="AO73" s="54">
        <f>SUM(L73:AM73)</f>
        <v>12</v>
      </c>
    </row>
    <row r="74" spans="1:41" s="54" customFormat="1" ht="13.8" thickBot="1" x14ac:dyDescent="0.3">
      <c r="A74" s="345"/>
      <c r="B74" s="346"/>
      <c r="C74" s="347"/>
      <c r="D74" s="339"/>
      <c r="E74" s="340"/>
      <c r="F74" s="341"/>
      <c r="G74" s="323" t="s">
        <v>38</v>
      </c>
      <c r="H74" s="324"/>
      <c r="I74" s="324"/>
      <c r="J74" s="324"/>
      <c r="K74" s="325"/>
      <c r="L74" s="455">
        <v>4</v>
      </c>
      <c r="M74" s="455"/>
      <c r="N74" s="455"/>
      <c r="O74" s="455"/>
      <c r="P74" s="455">
        <v>4</v>
      </c>
      <c r="Q74" s="455"/>
      <c r="R74" s="455"/>
      <c r="S74" s="455"/>
      <c r="T74" s="455">
        <v>6</v>
      </c>
      <c r="U74" s="455"/>
      <c r="V74" s="455"/>
      <c r="W74" s="455"/>
      <c r="X74" s="455">
        <v>0</v>
      </c>
      <c r="Y74" s="455"/>
      <c r="Z74" s="455"/>
      <c r="AA74" s="455"/>
      <c r="AB74" s="455">
        <v>2</v>
      </c>
      <c r="AC74" s="455"/>
      <c r="AD74" s="455"/>
      <c r="AE74" s="455"/>
      <c r="AF74" s="455">
        <v>0</v>
      </c>
      <c r="AG74" s="455"/>
      <c r="AH74" s="455"/>
      <c r="AI74" s="455"/>
      <c r="AJ74" s="329"/>
      <c r="AK74" s="329"/>
      <c r="AL74" s="329"/>
      <c r="AM74" s="329"/>
      <c r="AO74" s="54">
        <f>SUM(L74:AM74)</f>
        <v>16</v>
      </c>
    </row>
    <row r="75" spans="1:41" s="54" customFormat="1" x14ac:dyDescent="0.25">
      <c r="A75" s="76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52"/>
      <c r="V75" s="77"/>
      <c r="W75" s="77"/>
      <c r="X75" s="77"/>
      <c r="Y75" s="77"/>
      <c r="Z75" s="52"/>
      <c r="AA75" s="53"/>
      <c r="AB75" s="78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9"/>
    </row>
    <row r="76" spans="1:41" s="54" customFormat="1" ht="16.5" customHeight="1" x14ac:dyDescent="0.25">
      <c r="A76" s="80" t="s">
        <v>66</v>
      </c>
      <c r="B76" s="81"/>
      <c r="C76" s="81"/>
      <c r="D76" s="81"/>
      <c r="E76" s="81"/>
      <c r="F76" s="81"/>
      <c r="G76" s="81"/>
      <c r="AA76" s="55"/>
      <c r="AB76" s="82"/>
      <c r="AC76" s="54" t="s">
        <v>154</v>
      </c>
      <c r="AM76" s="55"/>
    </row>
    <row r="77" spans="1:41" s="54" customFormat="1" ht="15" x14ac:dyDescent="0.25">
      <c r="A77" s="140" t="s">
        <v>12</v>
      </c>
      <c r="B77" s="315" t="s">
        <v>145</v>
      </c>
      <c r="C77" s="315"/>
      <c r="D77" s="315"/>
      <c r="E77" s="315"/>
      <c r="F77" s="315"/>
      <c r="G77" s="315"/>
      <c r="H77" s="315"/>
      <c r="I77" s="315"/>
      <c r="J77" s="315"/>
      <c r="K77" s="315"/>
      <c r="L77" s="315"/>
      <c r="M77" s="315"/>
      <c r="N77" s="315"/>
      <c r="O77" s="315"/>
      <c r="P77" s="315"/>
      <c r="Q77" s="315"/>
      <c r="R77" s="315"/>
      <c r="S77" s="315"/>
      <c r="T77" s="315"/>
      <c r="U77" s="315"/>
      <c r="V77" s="315"/>
      <c r="W77" s="315"/>
      <c r="X77" s="315"/>
      <c r="Y77" s="315"/>
      <c r="Z77" s="315"/>
      <c r="AA77" s="316"/>
      <c r="AB77" s="83"/>
      <c r="AC77" s="166" t="s">
        <v>21</v>
      </c>
      <c r="AD77" s="81"/>
      <c r="AE77" s="81"/>
      <c r="AK77" s="58"/>
      <c r="AL77" s="58"/>
      <c r="AM77" s="84"/>
    </row>
    <row r="78" spans="1:41" s="54" customFormat="1" ht="15" x14ac:dyDescent="0.25">
      <c r="A78" s="140"/>
      <c r="B78" s="315"/>
      <c r="C78" s="315"/>
      <c r="D78" s="315"/>
      <c r="E78" s="315"/>
      <c r="F78" s="315"/>
      <c r="G78" s="315"/>
      <c r="H78" s="315"/>
      <c r="I78" s="315"/>
      <c r="J78" s="315"/>
      <c r="K78" s="315"/>
      <c r="L78" s="315"/>
      <c r="M78" s="315"/>
      <c r="N78" s="315"/>
      <c r="O78" s="315"/>
      <c r="P78" s="315"/>
      <c r="Q78" s="315"/>
      <c r="R78" s="315"/>
      <c r="S78" s="315"/>
      <c r="T78" s="315"/>
      <c r="U78" s="315"/>
      <c r="V78" s="315"/>
      <c r="W78" s="315"/>
      <c r="X78" s="315"/>
      <c r="Y78" s="315"/>
      <c r="Z78" s="315"/>
      <c r="AA78" s="316"/>
      <c r="AB78" s="82"/>
      <c r="AC78" s="85" t="s">
        <v>146</v>
      </c>
      <c r="AD78" s="85"/>
      <c r="AE78" s="85"/>
      <c r="AF78" s="85"/>
      <c r="AG78" s="86"/>
      <c r="AJ78" s="86"/>
      <c r="AK78" s="86"/>
      <c r="AL78" s="86"/>
      <c r="AM78" s="55"/>
    </row>
    <row r="79" spans="1:41" s="54" customFormat="1" ht="15" x14ac:dyDescent="0.25">
      <c r="A79" s="140" t="s">
        <v>13</v>
      </c>
      <c r="B79" s="2" t="s">
        <v>97</v>
      </c>
      <c r="C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81"/>
      <c r="R79" s="81"/>
      <c r="S79" s="81"/>
      <c r="T79" s="81"/>
      <c r="U79" s="81"/>
      <c r="V79" s="81"/>
      <c r="W79" s="81"/>
      <c r="AA79" s="55"/>
      <c r="AB79" s="82"/>
      <c r="AC79" s="85" t="s">
        <v>67</v>
      </c>
      <c r="AD79" s="85" t="s">
        <v>68</v>
      </c>
      <c r="AE79" s="81"/>
      <c r="AF79" s="81"/>
      <c r="AM79" s="87"/>
    </row>
    <row r="80" spans="1:41" s="54" customFormat="1" ht="15" x14ac:dyDescent="0.25">
      <c r="A80" s="140" t="s">
        <v>14</v>
      </c>
      <c r="B80" s="4" t="s">
        <v>212</v>
      </c>
      <c r="C80" s="4"/>
      <c r="D80" s="4"/>
      <c r="E80" s="4"/>
      <c r="F80" s="4"/>
      <c r="G80" s="4"/>
      <c r="H80" s="27"/>
      <c r="I80" s="27"/>
      <c r="J80" s="27"/>
      <c r="K80" s="27"/>
      <c r="L80" s="27"/>
      <c r="M80" s="27"/>
      <c r="N80" s="27"/>
      <c r="O80" s="27"/>
      <c r="P80" s="27"/>
      <c r="Q80" s="88"/>
      <c r="R80" s="88"/>
      <c r="S80" s="88"/>
      <c r="T80" s="88"/>
      <c r="U80" s="88"/>
      <c r="V80" s="88"/>
      <c r="W80" s="88"/>
      <c r="AA80" s="55"/>
      <c r="AB80" s="82"/>
      <c r="AC80" s="85" t="s">
        <v>69</v>
      </c>
      <c r="AD80" s="85" t="s">
        <v>70</v>
      </c>
      <c r="AE80" s="88"/>
      <c r="AF80" s="88"/>
      <c r="AM80" s="55"/>
    </row>
    <row r="81" spans="1:39" s="54" customFormat="1" ht="15" x14ac:dyDescent="0.25">
      <c r="A81" s="140" t="s">
        <v>15</v>
      </c>
      <c r="B81" s="4" t="s">
        <v>98</v>
      </c>
      <c r="C81" s="4"/>
      <c r="D81" s="4"/>
      <c r="E81" s="4"/>
      <c r="F81" s="4"/>
      <c r="G81" s="4"/>
      <c r="H81" s="4"/>
      <c r="I81" s="4"/>
      <c r="J81" s="4"/>
      <c r="K81" s="30"/>
      <c r="L81" s="4"/>
      <c r="M81" s="4"/>
      <c r="N81" s="4"/>
      <c r="O81" s="4"/>
      <c r="P81" s="4"/>
      <c r="Q81" s="81"/>
      <c r="R81" s="81"/>
      <c r="S81" s="81"/>
      <c r="T81" s="81"/>
      <c r="U81" s="81"/>
      <c r="V81" s="81"/>
      <c r="W81" s="81"/>
      <c r="AA81" s="55"/>
      <c r="AB81" s="82"/>
      <c r="AC81" s="85" t="s">
        <v>62</v>
      </c>
      <c r="AD81" s="146" t="s">
        <v>71</v>
      </c>
      <c r="AE81" s="81"/>
      <c r="AF81" s="81"/>
      <c r="AM81" s="55"/>
    </row>
    <row r="82" spans="1:39" s="54" customFormat="1" ht="15" customHeight="1" x14ac:dyDescent="0.25">
      <c r="A82" s="140" t="s">
        <v>16</v>
      </c>
      <c r="B82" s="516" t="s">
        <v>213</v>
      </c>
      <c r="C82" s="516"/>
      <c r="D82" s="516"/>
      <c r="E82" s="516"/>
      <c r="F82" s="516"/>
      <c r="G82" s="516"/>
      <c r="H82" s="516"/>
      <c r="I82" s="516"/>
      <c r="J82" s="516"/>
      <c r="K82" s="516"/>
      <c r="L82" s="516"/>
      <c r="M82" s="516"/>
      <c r="N82" s="516"/>
      <c r="O82" s="516"/>
      <c r="P82" s="516"/>
      <c r="Q82" s="516"/>
      <c r="R82" s="516"/>
      <c r="S82" s="516"/>
      <c r="T82" s="516"/>
      <c r="U82" s="516"/>
      <c r="V82" s="516"/>
      <c r="W82" s="516"/>
      <c r="X82" s="516"/>
      <c r="Y82" s="516"/>
      <c r="Z82" s="516"/>
      <c r="AA82" s="524"/>
      <c r="AB82" s="82"/>
      <c r="AC82" s="85" t="s">
        <v>72</v>
      </c>
      <c r="AD82" s="85" t="s">
        <v>73</v>
      </c>
      <c r="AE82" s="81"/>
      <c r="AF82" s="81"/>
      <c r="AM82" s="55"/>
    </row>
    <row r="83" spans="1:39" s="54" customFormat="1" ht="15" x14ac:dyDescent="0.25">
      <c r="A83" s="28"/>
      <c r="B83" s="516"/>
      <c r="C83" s="516"/>
      <c r="D83" s="516"/>
      <c r="E83" s="516"/>
      <c r="F83" s="516"/>
      <c r="G83" s="516"/>
      <c r="H83" s="516"/>
      <c r="I83" s="516"/>
      <c r="J83" s="516"/>
      <c r="K83" s="516"/>
      <c r="L83" s="516"/>
      <c r="M83" s="516"/>
      <c r="N83" s="516"/>
      <c r="O83" s="516"/>
      <c r="P83" s="516"/>
      <c r="Q83" s="516"/>
      <c r="R83" s="516"/>
      <c r="S83" s="516"/>
      <c r="T83" s="516"/>
      <c r="U83" s="516"/>
      <c r="V83" s="516"/>
      <c r="W83" s="516"/>
      <c r="X83" s="516"/>
      <c r="Y83" s="516"/>
      <c r="Z83" s="516"/>
      <c r="AA83" s="524"/>
      <c r="AB83" s="82"/>
      <c r="AC83" s="85" t="s">
        <v>22</v>
      </c>
      <c r="AD83" s="85" t="s">
        <v>74</v>
      </c>
      <c r="AE83" s="81"/>
      <c r="AF83" s="81"/>
      <c r="AM83" s="55"/>
    </row>
    <row r="84" spans="1:39" s="54" customFormat="1" ht="15" x14ac:dyDescent="0.25">
      <c r="A84" s="2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81"/>
      <c r="R84" s="81"/>
      <c r="S84" s="81"/>
      <c r="T84" s="81"/>
      <c r="U84" s="81"/>
      <c r="V84" s="81"/>
      <c r="W84" s="81"/>
      <c r="AA84" s="55"/>
      <c r="AB84" s="82"/>
      <c r="AC84" s="161" t="s">
        <v>140</v>
      </c>
      <c r="AD84" s="85" t="s">
        <v>141</v>
      </c>
      <c r="AE84" s="81"/>
      <c r="AF84" s="81"/>
      <c r="AM84" s="55"/>
    </row>
    <row r="85" spans="1:39" s="54" customFormat="1" ht="15" x14ac:dyDescent="0.25">
      <c r="A85" s="28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81"/>
      <c r="R85" s="81"/>
      <c r="S85" s="81"/>
      <c r="T85" s="81"/>
      <c r="U85" s="81"/>
      <c r="V85" s="81"/>
      <c r="W85" s="81"/>
      <c r="AA85" s="55"/>
      <c r="AB85" s="82"/>
      <c r="AC85" s="89"/>
      <c r="AD85" s="85" t="s">
        <v>75</v>
      </c>
      <c r="AF85" s="81"/>
      <c r="AG85" s="156"/>
      <c r="AH85" s="54" t="s">
        <v>136</v>
      </c>
      <c r="AM85" s="55"/>
    </row>
    <row r="86" spans="1:39" s="54" customFormat="1" ht="14.4" thickBot="1" x14ac:dyDescent="0.3">
      <c r="A86" s="90"/>
      <c r="B86" s="91"/>
      <c r="C86" s="91"/>
      <c r="D86" s="91"/>
      <c r="E86" s="92"/>
      <c r="F86" s="92"/>
      <c r="G86" s="92"/>
      <c r="H86" s="92"/>
      <c r="I86" s="92"/>
      <c r="J86" s="92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3"/>
      <c r="V86" s="93"/>
      <c r="W86" s="93"/>
      <c r="X86" s="93"/>
      <c r="Y86" s="93"/>
      <c r="Z86" s="93"/>
      <c r="AA86" s="94"/>
      <c r="AB86" s="317" t="s">
        <v>24</v>
      </c>
      <c r="AC86" s="492"/>
      <c r="AD86" s="318"/>
      <c r="AE86" s="318"/>
      <c r="AF86" s="318"/>
      <c r="AG86" s="318"/>
      <c r="AH86" s="318"/>
      <c r="AI86" s="318"/>
      <c r="AJ86" s="318"/>
      <c r="AK86" s="318"/>
      <c r="AL86" s="318"/>
      <c r="AM86" s="319"/>
    </row>
    <row r="87" spans="1:39" s="54" customFormat="1" ht="24.9" customHeight="1" x14ac:dyDescent="0.25">
      <c r="A87" s="437"/>
      <c r="B87" s="438"/>
      <c r="C87" s="439"/>
      <c r="D87" s="440" t="s">
        <v>217</v>
      </c>
      <c r="E87" s="441"/>
      <c r="F87" s="441"/>
      <c r="G87" s="441"/>
      <c r="H87" s="441"/>
      <c r="I87" s="441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1"/>
      <c r="AA87" s="493"/>
      <c r="AB87" s="448" t="s">
        <v>85</v>
      </c>
      <c r="AC87" s="334"/>
      <c r="AD87" s="334"/>
      <c r="AE87" s="334"/>
      <c r="AF87" s="334"/>
      <c r="AG87" s="334"/>
      <c r="AH87" s="334"/>
      <c r="AI87" s="334"/>
      <c r="AJ87" s="334"/>
      <c r="AK87" s="334"/>
      <c r="AL87" s="334"/>
      <c r="AM87" s="449"/>
    </row>
    <row r="88" spans="1:39" s="54" customFormat="1" ht="24.9" customHeight="1" x14ac:dyDescent="0.25">
      <c r="A88" s="434" t="s">
        <v>91</v>
      </c>
      <c r="B88" s="418"/>
      <c r="C88" s="419"/>
      <c r="D88" s="444"/>
      <c r="E88" s="445"/>
      <c r="F88" s="445"/>
      <c r="G88" s="445"/>
      <c r="H88" s="445"/>
      <c r="I88" s="445"/>
      <c r="J88" s="445"/>
      <c r="K88" s="445"/>
      <c r="L88" s="445"/>
      <c r="M88" s="445"/>
      <c r="N88" s="445"/>
      <c r="O88" s="445"/>
      <c r="P88" s="445"/>
      <c r="Q88" s="445"/>
      <c r="R88" s="445"/>
      <c r="S88" s="445"/>
      <c r="T88" s="445"/>
      <c r="U88" s="445"/>
      <c r="V88" s="445"/>
      <c r="W88" s="445"/>
      <c r="X88" s="445"/>
      <c r="Y88" s="445"/>
      <c r="Z88" s="445"/>
      <c r="AA88" s="494"/>
      <c r="AB88" s="434"/>
      <c r="AC88" s="337"/>
      <c r="AD88" s="337"/>
      <c r="AE88" s="337"/>
      <c r="AF88" s="337"/>
      <c r="AG88" s="337"/>
      <c r="AH88" s="337"/>
      <c r="AI88" s="337"/>
      <c r="AJ88" s="337"/>
      <c r="AK88" s="337"/>
      <c r="AL88" s="337"/>
      <c r="AM88" s="436"/>
    </row>
    <row r="89" spans="1:39" s="54" customFormat="1" ht="15.9" customHeight="1" x14ac:dyDescent="0.25">
      <c r="A89" s="434"/>
      <c r="B89" s="337"/>
      <c r="C89" s="435"/>
      <c r="D89" s="2" t="s">
        <v>53</v>
      </c>
      <c r="E89" s="50"/>
      <c r="F89" s="50"/>
      <c r="G89" s="50"/>
      <c r="H89" s="50"/>
      <c r="I89" s="57" t="str">
        <f>(D9)</f>
        <v>PROFIL PRAKTYCZNY</v>
      </c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AB89" s="434"/>
      <c r="AC89" s="337"/>
      <c r="AD89" s="337"/>
      <c r="AE89" s="337"/>
      <c r="AF89" s="337"/>
      <c r="AG89" s="337"/>
      <c r="AH89" s="337"/>
      <c r="AI89" s="337"/>
      <c r="AJ89" s="337"/>
      <c r="AK89" s="337"/>
      <c r="AL89" s="337"/>
      <c r="AM89" s="436"/>
    </row>
    <row r="90" spans="1:39" s="54" customFormat="1" ht="15.9" customHeight="1" x14ac:dyDescent="0.25">
      <c r="A90" s="434"/>
      <c r="B90" s="418"/>
      <c r="C90" s="419"/>
      <c r="D90" s="2" t="s">
        <v>41</v>
      </c>
      <c r="E90" s="56"/>
      <c r="F90" s="56"/>
      <c r="G90" s="56"/>
      <c r="H90" s="56"/>
      <c r="I90" s="57" t="str">
        <f>(D10)</f>
        <v>STUDIA PIERWSZEGO STOPNIA (3-letnie, licencjackie)</v>
      </c>
      <c r="J90" s="4"/>
      <c r="K90" s="56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2"/>
      <c r="W90" s="2"/>
      <c r="X90" s="4"/>
      <c r="Y90" s="2"/>
      <c r="Z90" s="2"/>
      <c r="AA90" s="2"/>
      <c r="AB90" s="413"/>
      <c r="AC90" s="414"/>
      <c r="AD90" s="414"/>
      <c r="AE90" s="414"/>
      <c r="AF90" s="414"/>
      <c r="AG90" s="414"/>
      <c r="AH90" s="414"/>
      <c r="AI90" s="414"/>
      <c r="AJ90" s="414"/>
      <c r="AK90" s="414"/>
      <c r="AL90" s="414"/>
      <c r="AM90" s="416"/>
    </row>
    <row r="91" spans="1:39" s="54" customFormat="1" ht="15.9" customHeight="1" x14ac:dyDescent="0.25">
      <c r="A91" s="417" t="s">
        <v>54</v>
      </c>
      <c r="B91" s="418"/>
      <c r="C91" s="419"/>
      <c r="D91" s="2" t="s">
        <v>40</v>
      </c>
      <c r="E91" s="56"/>
      <c r="F91" s="56"/>
      <c r="G91" s="2"/>
      <c r="H91" s="2"/>
      <c r="I91" s="57" t="str">
        <f>(D11)</f>
        <v>STUDIA STACJONARNE</v>
      </c>
      <c r="J91" s="4"/>
      <c r="K91" s="57"/>
      <c r="L91" s="57"/>
      <c r="M91" s="58"/>
      <c r="N91" s="56"/>
      <c r="O91" s="57"/>
      <c r="P91" s="57"/>
      <c r="Q91" s="57"/>
      <c r="R91" s="57"/>
      <c r="S91" s="57"/>
      <c r="T91" s="57"/>
      <c r="U91" s="57"/>
      <c r="V91" s="2"/>
      <c r="W91" s="2"/>
      <c r="X91" s="4"/>
      <c r="Y91" s="49"/>
      <c r="Z91" s="49"/>
      <c r="AA91" s="49"/>
      <c r="AB91" s="413" t="s">
        <v>86</v>
      </c>
      <c r="AC91" s="414"/>
      <c r="AD91" s="414"/>
      <c r="AE91" s="414"/>
      <c r="AF91" s="414"/>
      <c r="AG91" s="414"/>
      <c r="AH91" s="414"/>
      <c r="AI91" s="414"/>
      <c r="AJ91" s="414"/>
      <c r="AK91" s="414"/>
      <c r="AL91" s="414"/>
      <c r="AM91" s="416"/>
    </row>
    <row r="92" spans="1:39" s="54" customFormat="1" ht="15.9" customHeight="1" x14ac:dyDescent="0.25">
      <c r="A92" s="413" t="s">
        <v>36</v>
      </c>
      <c r="B92" s="414"/>
      <c r="C92" s="415"/>
      <c r="D92" s="2" t="s">
        <v>0</v>
      </c>
      <c r="E92" s="2"/>
      <c r="F92" s="2"/>
      <c r="G92" s="2"/>
      <c r="H92" s="2"/>
      <c r="I92" s="57" t="str">
        <f>(D8)</f>
        <v>FINANSE I RACHUNKOWOŚĆ</v>
      </c>
      <c r="J92" s="4"/>
      <c r="K92" s="57"/>
      <c r="L92" s="57"/>
      <c r="M92" s="57"/>
      <c r="N92" s="56"/>
      <c r="O92" s="57"/>
      <c r="P92" s="57"/>
      <c r="Q92" s="57"/>
      <c r="R92" s="57"/>
      <c r="S92" s="57"/>
      <c r="T92" s="57"/>
      <c r="U92" s="57"/>
      <c r="V92" s="2"/>
      <c r="W92" s="2"/>
      <c r="X92" s="4"/>
      <c r="Y92" s="49"/>
      <c r="Z92" s="49"/>
      <c r="AA92" s="49"/>
      <c r="AB92" s="413" t="s">
        <v>52</v>
      </c>
      <c r="AC92" s="414"/>
      <c r="AD92" s="414"/>
      <c r="AE92" s="414"/>
      <c r="AF92" s="414"/>
      <c r="AG92" s="414"/>
      <c r="AH92" s="414"/>
      <c r="AI92" s="414"/>
      <c r="AJ92" s="414"/>
      <c r="AK92" s="414"/>
      <c r="AL92" s="414"/>
      <c r="AM92" s="416"/>
    </row>
    <row r="93" spans="1:39" s="54" customFormat="1" ht="15.9" customHeight="1" x14ac:dyDescent="0.25">
      <c r="A93" s="417" t="s">
        <v>37</v>
      </c>
      <c r="B93" s="418"/>
      <c r="C93" s="419"/>
      <c r="D93" s="5" t="s">
        <v>1</v>
      </c>
      <c r="E93" s="2"/>
      <c r="F93" s="2"/>
      <c r="G93" s="2"/>
      <c r="H93" s="2"/>
      <c r="I93" s="57" t="s">
        <v>137</v>
      </c>
      <c r="J93" s="4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2"/>
      <c r="W93" s="2"/>
      <c r="X93" s="4"/>
      <c r="Y93" s="2"/>
      <c r="Z93" s="2"/>
      <c r="AA93" s="2"/>
      <c r="AB93" s="417"/>
      <c r="AC93" s="418"/>
      <c r="AD93" s="418"/>
      <c r="AE93" s="418"/>
      <c r="AF93" s="418"/>
      <c r="AG93" s="418"/>
      <c r="AH93" s="418"/>
      <c r="AI93" s="418"/>
      <c r="AJ93" s="418"/>
      <c r="AK93" s="418"/>
      <c r="AL93" s="418"/>
      <c r="AM93" s="420"/>
    </row>
    <row r="94" spans="1:39" s="54" customFormat="1" ht="15.9" customHeight="1" x14ac:dyDescent="0.25">
      <c r="A94" s="158"/>
      <c r="B94" s="30"/>
      <c r="C94" s="159"/>
      <c r="D94" s="5"/>
      <c r="E94" s="2"/>
      <c r="F94" s="2"/>
      <c r="G94" s="2"/>
      <c r="H94" s="2"/>
      <c r="I94" s="58" t="s">
        <v>169</v>
      </c>
      <c r="J94" s="4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2"/>
      <c r="W94" s="2"/>
      <c r="X94" s="4"/>
      <c r="Y94" s="2"/>
      <c r="Z94" s="2"/>
      <c r="AA94" s="2"/>
      <c r="AB94" s="158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160"/>
    </row>
    <row r="95" spans="1:39" s="54" customFormat="1" ht="15.9" customHeight="1" x14ac:dyDescent="0.25">
      <c r="A95" s="158"/>
      <c r="B95" s="30"/>
      <c r="C95" s="159"/>
      <c r="D95" s="5"/>
      <c r="E95" s="2"/>
      <c r="F95" s="2"/>
      <c r="G95" s="2"/>
      <c r="H95" s="2"/>
      <c r="I95" s="58" t="s">
        <v>138</v>
      </c>
      <c r="J95" s="4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2"/>
      <c r="W95" s="2"/>
      <c r="X95" s="4"/>
      <c r="Y95" s="2"/>
      <c r="Z95" s="2"/>
      <c r="AA95" s="2"/>
      <c r="AB95" s="158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160"/>
    </row>
    <row r="96" spans="1:39" s="54" customFormat="1" ht="15.9" customHeight="1" x14ac:dyDescent="0.25">
      <c r="A96" s="417"/>
      <c r="B96" s="418"/>
      <c r="C96" s="419"/>
      <c r="D96" s="5"/>
      <c r="E96" s="2"/>
      <c r="F96" s="2"/>
      <c r="G96" s="2"/>
      <c r="H96" s="2"/>
      <c r="I96" s="58" t="s">
        <v>210</v>
      </c>
      <c r="J96" s="4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2"/>
      <c r="W96" s="2"/>
      <c r="X96" s="4"/>
      <c r="Y96" s="2"/>
      <c r="Z96" s="2"/>
      <c r="AA96" s="2"/>
      <c r="AB96" s="417"/>
      <c r="AC96" s="418"/>
      <c r="AD96" s="418"/>
      <c r="AE96" s="418"/>
      <c r="AF96" s="418"/>
      <c r="AG96" s="418"/>
      <c r="AH96" s="418"/>
      <c r="AI96" s="418"/>
      <c r="AJ96" s="418"/>
      <c r="AK96" s="418"/>
      <c r="AL96" s="418"/>
      <c r="AM96" s="420"/>
    </row>
    <row r="97" spans="1:39" s="54" customFormat="1" ht="15.9" customHeight="1" x14ac:dyDescent="0.25">
      <c r="A97" s="417"/>
      <c r="B97" s="418"/>
      <c r="C97" s="419"/>
      <c r="D97" s="5"/>
      <c r="E97" s="2"/>
      <c r="F97" s="2"/>
      <c r="G97" s="2"/>
      <c r="H97" s="2"/>
      <c r="I97" s="57" t="s">
        <v>211</v>
      </c>
      <c r="J97" s="4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2"/>
      <c r="W97" s="2"/>
      <c r="X97" s="4"/>
      <c r="Y97" s="2"/>
      <c r="Z97" s="2"/>
      <c r="AA97" s="2"/>
      <c r="AB97" s="417"/>
      <c r="AC97" s="418"/>
      <c r="AD97" s="418"/>
      <c r="AE97" s="418"/>
      <c r="AF97" s="418"/>
      <c r="AG97" s="418"/>
      <c r="AH97" s="418"/>
      <c r="AI97" s="418"/>
      <c r="AJ97" s="418"/>
      <c r="AK97" s="418"/>
      <c r="AL97" s="418"/>
      <c r="AM97" s="420"/>
    </row>
    <row r="98" spans="1:39" s="54" customFormat="1" ht="15.9" customHeight="1" thickBot="1" x14ac:dyDescent="0.3">
      <c r="A98" s="421"/>
      <c r="B98" s="422"/>
      <c r="C98" s="423"/>
      <c r="D98" s="424"/>
      <c r="E98" s="422"/>
      <c r="F98" s="422"/>
      <c r="G98" s="422"/>
      <c r="H98" s="422"/>
      <c r="I98" s="422"/>
      <c r="J98" s="422"/>
      <c r="K98" s="422"/>
      <c r="L98" s="422"/>
      <c r="M98" s="422"/>
      <c r="N98" s="422"/>
      <c r="O98" s="422"/>
      <c r="P98" s="422"/>
      <c r="Q98" s="422"/>
      <c r="R98" s="422"/>
      <c r="S98" s="422"/>
      <c r="T98" s="422"/>
      <c r="U98" s="422"/>
      <c r="V98" s="422"/>
      <c r="W98" s="422"/>
      <c r="X98" s="422"/>
      <c r="Y98" s="422"/>
      <c r="Z98" s="422"/>
      <c r="AA98" s="425"/>
      <c r="AB98" s="426"/>
      <c r="AC98" s="427"/>
      <c r="AD98" s="427"/>
      <c r="AE98" s="427"/>
      <c r="AF98" s="427"/>
      <c r="AG98" s="427"/>
      <c r="AH98" s="427"/>
      <c r="AI98" s="427"/>
      <c r="AJ98" s="427"/>
      <c r="AK98" s="427"/>
      <c r="AL98" s="427"/>
      <c r="AM98" s="428"/>
    </row>
    <row r="99" spans="1:39" s="54" customFormat="1" ht="6" customHeight="1" thickBot="1" x14ac:dyDescent="0.3">
      <c r="A99" s="59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60"/>
      <c r="AM99" s="61"/>
    </row>
    <row r="100" spans="1:39" s="54" customFormat="1" x14ac:dyDescent="0.25">
      <c r="A100" s="396" t="s">
        <v>76</v>
      </c>
      <c r="B100" s="399" t="s">
        <v>47</v>
      </c>
      <c r="C100" s="400"/>
      <c r="D100" s="518" t="s">
        <v>2</v>
      </c>
      <c r="E100" s="519"/>
      <c r="F100" s="520"/>
      <c r="G100" s="353" t="s">
        <v>3</v>
      </c>
      <c r="H100" s="343"/>
      <c r="I100" s="343"/>
      <c r="J100" s="343"/>
      <c r="K100" s="343"/>
      <c r="L100" s="353" t="s">
        <v>127</v>
      </c>
      <c r="M100" s="343"/>
      <c r="N100" s="343"/>
      <c r="O100" s="343"/>
      <c r="P100" s="343"/>
      <c r="Q100" s="343"/>
      <c r="R100" s="343"/>
      <c r="S100" s="343"/>
      <c r="T100" s="343"/>
      <c r="U100" s="343"/>
      <c r="V100" s="343"/>
      <c r="W100" s="343"/>
      <c r="X100" s="343"/>
      <c r="Y100" s="343"/>
      <c r="Z100" s="343"/>
      <c r="AA100" s="343"/>
      <c r="AB100" s="343"/>
      <c r="AC100" s="343"/>
      <c r="AD100" s="343"/>
      <c r="AE100" s="343"/>
      <c r="AF100" s="343"/>
      <c r="AG100" s="343"/>
      <c r="AH100" s="343"/>
      <c r="AI100" s="343"/>
      <c r="AJ100" s="343"/>
      <c r="AK100" s="343"/>
      <c r="AL100" s="343"/>
      <c r="AM100" s="344"/>
    </row>
    <row r="101" spans="1:39" s="54" customFormat="1" x14ac:dyDescent="0.25">
      <c r="A101" s="397"/>
      <c r="B101" s="401"/>
      <c r="C101" s="402"/>
      <c r="D101" s="521"/>
      <c r="E101" s="522"/>
      <c r="F101" s="523"/>
      <c r="G101" s="483" t="s">
        <v>4</v>
      </c>
      <c r="H101" s="384" t="s">
        <v>5</v>
      </c>
      <c r="I101" s="384"/>
      <c r="J101" s="384"/>
      <c r="K101" s="386"/>
      <c r="L101" s="312" t="s">
        <v>55</v>
      </c>
      <c r="M101" s="313"/>
      <c r="N101" s="313"/>
      <c r="O101" s="314"/>
      <c r="P101" s="312" t="s">
        <v>56</v>
      </c>
      <c r="Q101" s="313"/>
      <c r="R101" s="313"/>
      <c r="S101" s="314"/>
      <c r="T101" s="312" t="s">
        <v>57</v>
      </c>
      <c r="U101" s="313"/>
      <c r="V101" s="313"/>
      <c r="W101" s="314"/>
      <c r="X101" s="312" t="s">
        <v>58</v>
      </c>
      <c r="Y101" s="313"/>
      <c r="Z101" s="313"/>
      <c r="AA101" s="314"/>
      <c r="AB101" s="312" t="s">
        <v>59</v>
      </c>
      <c r="AC101" s="313"/>
      <c r="AD101" s="313"/>
      <c r="AE101" s="314"/>
      <c r="AF101" s="312" t="s">
        <v>60</v>
      </c>
      <c r="AG101" s="313"/>
      <c r="AH101" s="313"/>
      <c r="AI101" s="314"/>
      <c r="AJ101" s="309" t="s">
        <v>61</v>
      </c>
      <c r="AK101" s="310"/>
      <c r="AL101" s="310"/>
      <c r="AM101" s="311"/>
    </row>
    <row r="102" spans="1:39" s="54" customFormat="1" ht="12.75" customHeight="1" x14ac:dyDescent="0.25">
      <c r="A102" s="397"/>
      <c r="B102" s="401"/>
      <c r="C102" s="402"/>
      <c r="D102" s="349" t="s">
        <v>6</v>
      </c>
      <c r="E102" s="305" t="s">
        <v>7</v>
      </c>
      <c r="F102" s="299" t="s">
        <v>38</v>
      </c>
      <c r="G102" s="382"/>
      <c r="H102" s="384" t="s">
        <v>8</v>
      </c>
      <c r="I102" s="384" t="s">
        <v>9</v>
      </c>
      <c r="J102" s="384" t="s">
        <v>62</v>
      </c>
      <c r="K102" s="386" t="s">
        <v>142</v>
      </c>
      <c r="L102" s="429" t="s">
        <v>84</v>
      </c>
      <c r="M102" s="430"/>
      <c r="N102" s="430"/>
      <c r="O102" s="430"/>
      <c r="P102" s="430"/>
      <c r="Q102" s="430"/>
      <c r="R102" s="430"/>
      <c r="S102" s="430"/>
      <c r="T102" s="430"/>
      <c r="U102" s="430"/>
      <c r="V102" s="430"/>
      <c r="W102" s="430"/>
      <c r="X102" s="430"/>
      <c r="Y102" s="430"/>
      <c r="Z102" s="430"/>
      <c r="AA102" s="430"/>
      <c r="AB102" s="430"/>
      <c r="AC102" s="430"/>
      <c r="AD102" s="430"/>
      <c r="AE102" s="430"/>
      <c r="AF102" s="430"/>
      <c r="AG102" s="430"/>
      <c r="AH102" s="430"/>
      <c r="AI102" s="430"/>
      <c r="AJ102" s="430"/>
      <c r="AK102" s="430"/>
      <c r="AL102" s="430"/>
      <c r="AM102" s="431"/>
    </row>
    <row r="103" spans="1:39" s="54" customFormat="1" x14ac:dyDescent="0.25">
      <c r="A103" s="397"/>
      <c r="B103" s="401"/>
      <c r="C103" s="402"/>
      <c r="D103" s="349"/>
      <c r="E103" s="351"/>
      <c r="F103" s="352"/>
      <c r="G103" s="382"/>
      <c r="H103" s="384"/>
      <c r="I103" s="384"/>
      <c r="J103" s="384"/>
      <c r="K103" s="386"/>
      <c r="L103" s="307" t="s">
        <v>8</v>
      </c>
      <c r="M103" s="303" t="s">
        <v>9</v>
      </c>
      <c r="N103" s="305" t="s">
        <v>10</v>
      </c>
      <c r="O103" s="299" t="s">
        <v>143</v>
      </c>
      <c r="P103" s="307" t="s">
        <v>8</v>
      </c>
      <c r="Q103" s="303" t="s">
        <v>9</v>
      </c>
      <c r="R103" s="305" t="s">
        <v>10</v>
      </c>
      <c r="S103" s="299" t="s">
        <v>143</v>
      </c>
      <c r="T103" s="307" t="s">
        <v>8</v>
      </c>
      <c r="U103" s="303" t="s">
        <v>9</v>
      </c>
      <c r="V103" s="305" t="s">
        <v>10</v>
      </c>
      <c r="W103" s="299" t="s">
        <v>143</v>
      </c>
      <c r="X103" s="307" t="s">
        <v>8</v>
      </c>
      <c r="Y103" s="303" t="s">
        <v>9</v>
      </c>
      <c r="Z103" s="305" t="s">
        <v>10</v>
      </c>
      <c r="AA103" s="299" t="s">
        <v>143</v>
      </c>
      <c r="AB103" s="307" t="s">
        <v>8</v>
      </c>
      <c r="AC103" s="303" t="s">
        <v>9</v>
      </c>
      <c r="AD103" s="305" t="s">
        <v>10</v>
      </c>
      <c r="AE103" s="299" t="s">
        <v>143</v>
      </c>
      <c r="AF103" s="307" t="s">
        <v>8</v>
      </c>
      <c r="AG103" s="303" t="s">
        <v>9</v>
      </c>
      <c r="AH103" s="305" t="s">
        <v>10</v>
      </c>
      <c r="AI103" s="299" t="s">
        <v>143</v>
      </c>
      <c r="AJ103" s="354" t="s">
        <v>8</v>
      </c>
      <c r="AK103" s="356" t="s">
        <v>9</v>
      </c>
      <c r="AL103" s="297" t="s">
        <v>10</v>
      </c>
      <c r="AM103" s="295" t="s">
        <v>63</v>
      </c>
    </row>
    <row r="104" spans="1:39" s="54" customFormat="1" ht="13.8" thickBot="1" x14ac:dyDescent="0.3">
      <c r="A104" s="398"/>
      <c r="B104" s="403"/>
      <c r="C104" s="404"/>
      <c r="D104" s="350"/>
      <c r="E104" s="306"/>
      <c r="F104" s="300"/>
      <c r="G104" s="383"/>
      <c r="H104" s="385"/>
      <c r="I104" s="385"/>
      <c r="J104" s="385"/>
      <c r="K104" s="387"/>
      <c r="L104" s="308"/>
      <c r="M104" s="304"/>
      <c r="N104" s="306"/>
      <c r="O104" s="300"/>
      <c r="P104" s="308"/>
      <c r="Q104" s="304"/>
      <c r="R104" s="306"/>
      <c r="S104" s="300"/>
      <c r="T104" s="308"/>
      <c r="U104" s="304"/>
      <c r="V104" s="306"/>
      <c r="W104" s="300"/>
      <c r="X104" s="308"/>
      <c r="Y104" s="304"/>
      <c r="Z104" s="306"/>
      <c r="AA104" s="300"/>
      <c r="AB104" s="308"/>
      <c r="AC104" s="304"/>
      <c r="AD104" s="306"/>
      <c r="AE104" s="300"/>
      <c r="AF104" s="308"/>
      <c r="AG104" s="304"/>
      <c r="AH104" s="306"/>
      <c r="AI104" s="300"/>
      <c r="AJ104" s="355"/>
      <c r="AK104" s="357"/>
      <c r="AL104" s="298"/>
      <c r="AM104" s="296"/>
    </row>
    <row r="105" spans="1:39" s="4" customFormat="1" ht="18" customHeight="1" thickBot="1" x14ac:dyDescent="0.3">
      <c r="A105" s="63" t="s">
        <v>25</v>
      </c>
      <c r="B105" s="454" t="s">
        <v>77</v>
      </c>
      <c r="C105" s="454"/>
      <c r="D105" s="484"/>
      <c r="E105" s="485"/>
      <c r="F105" s="64"/>
      <c r="G105" s="65"/>
      <c r="H105" s="486"/>
      <c r="I105" s="486"/>
      <c r="J105" s="486"/>
      <c r="K105" s="486"/>
      <c r="L105" s="487"/>
      <c r="M105" s="487"/>
      <c r="N105" s="487"/>
      <c r="O105" s="487"/>
      <c r="P105" s="487"/>
      <c r="Q105" s="487"/>
      <c r="R105" s="487"/>
      <c r="S105" s="487"/>
      <c r="T105" s="487"/>
      <c r="U105" s="487"/>
      <c r="V105" s="487"/>
      <c r="W105" s="487"/>
      <c r="X105" s="487"/>
      <c r="Y105" s="487"/>
      <c r="Z105" s="487"/>
      <c r="AA105" s="487"/>
      <c r="AB105" s="487"/>
      <c r="AC105" s="487"/>
      <c r="AD105" s="487"/>
      <c r="AE105" s="487"/>
      <c r="AF105" s="487"/>
      <c r="AG105" s="487"/>
      <c r="AH105" s="487"/>
      <c r="AI105" s="487"/>
      <c r="AJ105" s="487"/>
      <c r="AK105" s="487"/>
      <c r="AL105" s="487"/>
      <c r="AM105" s="488"/>
    </row>
    <row r="106" spans="1:39" s="54" customFormat="1" ht="18" customHeight="1" x14ac:dyDescent="0.25">
      <c r="A106" s="6" t="s">
        <v>12</v>
      </c>
      <c r="B106" s="458" t="s">
        <v>99</v>
      </c>
      <c r="C106" s="459"/>
      <c r="D106" s="95">
        <v>1</v>
      </c>
      <c r="E106" s="96">
        <v>1</v>
      </c>
      <c r="F106" s="8">
        <v>5</v>
      </c>
      <c r="G106" s="97">
        <f>SUM(H106:K106)</f>
        <v>60</v>
      </c>
      <c r="H106" s="98">
        <f>L106+P106+T106+X106+AB106+AF106+AJ106</f>
        <v>30</v>
      </c>
      <c r="I106" s="98">
        <f>M106+Q106+U106+Y106+AC106+AG106+AK106</f>
        <v>30</v>
      </c>
      <c r="J106" s="98"/>
      <c r="K106" s="98"/>
      <c r="L106" s="141">
        <v>30</v>
      </c>
      <c r="M106" s="13">
        <v>30</v>
      </c>
      <c r="N106" s="13"/>
      <c r="O106" s="8"/>
      <c r="P106" s="15"/>
      <c r="Q106" s="13"/>
      <c r="R106" s="13"/>
      <c r="S106" s="8"/>
      <c r="T106" s="15"/>
      <c r="U106" s="98"/>
      <c r="V106" s="98"/>
      <c r="W106" s="32"/>
      <c r="X106" s="97"/>
      <c r="Y106" s="98"/>
      <c r="Z106" s="98"/>
      <c r="AA106" s="32"/>
      <c r="AB106" s="97"/>
      <c r="AC106" s="98"/>
      <c r="AD106" s="98"/>
      <c r="AE106" s="32"/>
      <c r="AF106" s="97"/>
      <c r="AG106" s="98"/>
      <c r="AH106" s="98"/>
      <c r="AI106" s="32"/>
      <c r="AJ106" s="119"/>
      <c r="AK106" s="120"/>
      <c r="AL106" s="120"/>
      <c r="AM106" s="121"/>
    </row>
    <row r="107" spans="1:39" s="54" customFormat="1" ht="18" customHeight="1" x14ac:dyDescent="0.25">
      <c r="A107" s="16" t="s">
        <v>13</v>
      </c>
      <c r="B107" s="460" t="s">
        <v>102</v>
      </c>
      <c r="C107" s="461"/>
      <c r="D107" s="95"/>
      <c r="E107" s="96">
        <v>1</v>
      </c>
      <c r="F107" s="19">
        <v>2</v>
      </c>
      <c r="G107" s="97">
        <f t="shared" ref="G107:G115" si="5">SUM(H107:K107)</f>
        <v>15</v>
      </c>
      <c r="H107" s="98">
        <f>L107+P107+T107+X107+AB107+AF107+AJ107</f>
        <v>15</v>
      </c>
      <c r="I107" s="98"/>
      <c r="J107" s="98"/>
      <c r="K107" s="98"/>
      <c r="L107" s="16">
        <v>15</v>
      </c>
      <c r="M107" s="17"/>
      <c r="N107" s="17"/>
      <c r="O107" s="19"/>
      <c r="P107" s="20"/>
      <c r="Q107" s="17"/>
      <c r="R107" s="17"/>
      <c r="S107" s="19"/>
      <c r="T107" s="20"/>
      <c r="U107" s="34"/>
      <c r="V107" s="34"/>
      <c r="W107" s="35"/>
      <c r="X107" s="99"/>
      <c r="Y107" s="34"/>
      <c r="Z107" s="34"/>
      <c r="AA107" s="35"/>
      <c r="AB107" s="99"/>
      <c r="AC107" s="34"/>
      <c r="AD107" s="34"/>
      <c r="AE107" s="35"/>
      <c r="AF107" s="99"/>
      <c r="AG107" s="34"/>
      <c r="AH107" s="34"/>
      <c r="AI107" s="35"/>
      <c r="AJ107" s="122"/>
      <c r="AK107" s="123"/>
      <c r="AL107" s="123"/>
      <c r="AM107" s="124"/>
    </row>
    <row r="108" spans="1:39" s="54" customFormat="1" ht="18" customHeight="1" x14ac:dyDescent="0.25">
      <c r="A108" s="16" t="s">
        <v>14</v>
      </c>
      <c r="B108" s="460" t="s">
        <v>105</v>
      </c>
      <c r="C108" s="461"/>
      <c r="D108" s="100">
        <v>1</v>
      </c>
      <c r="E108" s="101">
        <v>1</v>
      </c>
      <c r="F108" s="19">
        <v>4</v>
      </c>
      <c r="G108" s="97">
        <f t="shared" si="5"/>
        <v>45</v>
      </c>
      <c r="H108" s="98">
        <f t="shared" ref="H108:H115" si="6">L108+P108+T108+X108+AB108+AF108+AJ108</f>
        <v>15</v>
      </c>
      <c r="I108" s="98">
        <f t="shared" ref="I108:I113" si="7">M108+Q108+U108+Y108+AC108+AG108+AK108</f>
        <v>30</v>
      </c>
      <c r="J108" s="98"/>
      <c r="K108" s="98"/>
      <c r="L108" s="143">
        <v>15</v>
      </c>
      <c r="M108" s="17">
        <v>30</v>
      </c>
      <c r="N108" s="17"/>
      <c r="O108" s="19"/>
      <c r="P108" s="20"/>
      <c r="Q108" s="17"/>
      <c r="R108" s="17"/>
      <c r="S108" s="19"/>
      <c r="T108" s="20"/>
      <c r="U108" s="34"/>
      <c r="V108" s="34"/>
      <c r="W108" s="35"/>
      <c r="X108" s="99"/>
      <c r="Y108" s="34"/>
      <c r="Z108" s="34"/>
      <c r="AA108" s="35"/>
      <c r="AB108" s="99"/>
      <c r="AC108" s="34"/>
      <c r="AD108" s="34"/>
      <c r="AE108" s="35"/>
      <c r="AF108" s="99"/>
      <c r="AG108" s="34"/>
      <c r="AH108" s="34"/>
      <c r="AI108" s="35"/>
      <c r="AJ108" s="122"/>
      <c r="AK108" s="123"/>
      <c r="AL108" s="123"/>
      <c r="AM108" s="124"/>
    </row>
    <row r="109" spans="1:39" s="54" customFormat="1" ht="18" customHeight="1" x14ac:dyDescent="0.25">
      <c r="A109" s="16" t="s">
        <v>15</v>
      </c>
      <c r="B109" s="460" t="s">
        <v>104</v>
      </c>
      <c r="C109" s="461"/>
      <c r="D109" s="102">
        <v>1</v>
      </c>
      <c r="E109" s="101">
        <v>1</v>
      </c>
      <c r="F109" s="19">
        <v>5</v>
      </c>
      <c r="G109" s="97">
        <f t="shared" si="5"/>
        <v>60</v>
      </c>
      <c r="H109" s="98">
        <f t="shared" si="6"/>
        <v>30</v>
      </c>
      <c r="I109" s="98">
        <f t="shared" si="7"/>
        <v>30</v>
      </c>
      <c r="J109" s="98"/>
      <c r="K109" s="98"/>
      <c r="L109" s="143">
        <v>30</v>
      </c>
      <c r="M109" s="17">
        <v>30</v>
      </c>
      <c r="N109" s="17"/>
      <c r="O109" s="19"/>
      <c r="P109" s="20"/>
      <c r="Q109" s="17"/>
      <c r="R109" s="17"/>
      <c r="S109" s="19"/>
      <c r="T109" s="20"/>
      <c r="U109" s="34"/>
      <c r="V109" s="34"/>
      <c r="W109" s="35"/>
      <c r="X109" s="99"/>
      <c r="Y109" s="34"/>
      <c r="Z109" s="34"/>
      <c r="AA109" s="35"/>
      <c r="AB109" s="99"/>
      <c r="AC109" s="34"/>
      <c r="AD109" s="34"/>
      <c r="AE109" s="35"/>
      <c r="AF109" s="99"/>
      <c r="AG109" s="34"/>
      <c r="AH109" s="34"/>
      <c r="AI109" s="35"/>
      <c r="AJ109" s="122"/>
      <c r="AK109" s="123"/>
      <c r="AL109" s="123"/>
      <c r="AM109" s="124"/>
    </row>
    <row r="110" spans="1:39" s="54" customFormat="1" ht="18" customHeight="1" x14ac:dyDescent="0.25">
      <c r="A110" s="16" t="s">
        <v>16</v>
      </c>
      <c r="B110" s="460" t="s">
        <v>106</v>
      </c>
      <c r="C110" s="461"/>
      <c r="D110" s="102">
        <v>1</v>
      </c>
      <c r="E110" s="103">
        <v>1</v>
      </c>
      <c r="F110" s="19">
        <v>5</v>
      </c>
      <c r="G110" s="97">
        <f t="shared" si="5"/>
        <v>60</v>
      </c>
      <c r="H110" s="98">
        <f t="shared" si="6"/>
        <v>30</v>
      </c>
      <c r="I110" s="98">
        <f t="shared" si="7"/>
        <v>30</v>
      </c>
      <c r="J110" s="98"/>
      <c r="K110" s="98"/>
      <c r="L110" s="143">
        <v>30</v>
      </c>
      <c r="M110" s="17">
        <v>30</v>
      </c>
      <c r="N110" s="17"/>
      <c r="O110" s="19"/>
      <c r="P110" s="20"/>
      <c r="Q110" s="17"/>
      <c r="R110" s="17"/>
      <c r="S110" s="19"/>
      <c r="T110" s="20"/>
      <c r="U110" s="34"/>
      <c r="V110" s="34"/>
      <c r="W110" s="35"/>
      <c r="X110" s="99"/>
      <c r="Y110" s="34"/>
      <c r="Z110" s="34"/>
      <c r="AA110" s="35"/>
      <c r="AB110" s="99"/>
      <c r="AC110" s="34"/>
      <c r="AD110" s="34"/>
      <c r="AE110" s="35"/>
      <c r="AF110" s="99"/>
      <c r="AG110" s="34"/>
      <c r="AH110" s="34"/>
      <c r="AI110" s="35"/>
      <c r="AJ110" s="122"/>
      <c r="AK110" s="123"/>
      <c r="AL110" s="123"/>
      <c r="AM110" s="124"/>
    </row>
    <row r="111" spans="1:39" s="54" customFormat="1" ht="18" customHeight="1" x14ac:dyDescent="0.25">
      <c r="A111" s="16" t="s">
        <v>26</v>
      </c>
      <c r="B111" s="460" t="s">
        <v>107</v>
      </c>
      <c r="C111" s="461"/>
      <c r="D111" s="102"/>
      <c r="E111" s="103">
        <v>2</v>
      </c>
      <c r="F111" s="19">
        <v>5</v>
      </c>
      <c r="G111" s="97">
        <f t="shared" si="5"/>
        <v>60</v>
      </c>
      <c r="H111" s="98">
        <f t="shared" si="6"/>
        <v>30</v>
      </c>
      <c r="I111" s="98">
        <f t="shared" si="7"/>
        <v>30</v>
      </c>
      <c r="J111" s="98"/>
      <c r="K111" s="98"/>
      <c r="L111" s="16">
        <v>30</v>
      </c>
      <c r="M111" s="17">
        <v>30</v>
      </c>
      <c r="N111" s="17"/>
      <c r="O111" s="19"/>
      <c r="P111" s="20"/>
      <c r="Q111" s="17"/>
      <c r="R111" s="17"/>
      <c r="S111" s="19"/>
      <c r="T111" s="20"/>
      <c r="U111" s="34"/>
      <c r="V111" s="34"/>
      <c r="W111" s="35"/>
      <c r="X111" s="99"/>
      <c r="Y111" s="34"/>
      <c r="Z111" s="34"/>
      <c r="AA111" s="35"/>
      <c r="AB111" s="99"/>
      <c r="AC111" s="34"/>
      <c r="AD111" s="34"/>
      <c r="AE111" s="35"/>
      <c r="AF111" s="99"/>
      <c r="AG111" s="34"/>
      <c r="AH111" s="34"/>
      <c r="AI111" s="35"/>
      <c r="AJ111" s="122"/>
      <c r="AK111" s="123"/>
      <c r="AL111" s="123"/>
      <c r="AM111" s="124"/>
    </row>
    <row r="112" spans="1:39" s="54" customFormat="1" ht="18" customHeight="1" x14ac:dyDescent="0.25">
      <c r="A112" s="16" t="s">
        <v>27</v>
      </c>
      <c r="B112" s="460" t="s">
        <v>103</v>
      </c>
      <c r="C112" s="461"/>
      <c r="D112" s="102"/>
      <c r="E112" s="103">
        <v>2</v>
      </c>
      <c r="F112" s="19">
        <v>3</v>
      </c>
      <c r="G112" s="97">
        <f t="shared" si="5"/>
        <v>30</v>
      </c>
      <c r="H112" s="98">
        <f t="shared" si="6"/>
        <v>15</v>
      </c>
      <c r="I112" s="98">
        <f t="shared" si="7"/>
        <v>15</v>
      </c>
      <c r="J112" s="98"/>
      <c r="K112" s="98"/>
      <c r="L112" s="16"/>
      <c r="M112" s="17"/>
      <c r="N112" s="17"/>
      <c r="O112" s="19"/>
      <c r="P112" s="20">
        <v>15</v>
      </c>
      <c r="Q112" s="17">
        <v>15</v>
      </c>
      <c r="R112" s="17"/>
      <c r="S112" s="19"/>
      <c r="T112" s="20"/>
      <c r="U112" s="34"/>
      <c r="V112" s="34"/>
      <c r="W112" s="35"/>
      <c r="X112" s="99"/>
      <c r="Y112" s="34"/>
      <c r="Z112" s="34"/>
      <c r="AA112" s="35"/>
      <c r="AB112" s="99"/>
      <c r="AC112" s="34"/>
      <c r="AD112" s="34"/>
      <c r="AE112" s="35"/>
      <c r="AF112" s="99"/>
      <c r="AG112" s="34"/>
      <c r="AH112" s="34"/>
      <c r="AI112" s="35"/>
      <c r="AJ112" s="122"/>
      <c r="AK112" s="123"/>
      <c r="AL112" s="123"/>
      <c r="AM112" s="124"/>
    </row>
    <row r="113" spans="1:41" s="54" customFormat="1" ht="18" customHeight="1" x14ac:dyDescent="0.25">
      <c r="A113" s="16" t="s">
        <v>28</v>
      </c>
      <c r="B113" s="460" t="s">
        <v>163</v>
      </c>
      <c r="C113" s="461"/>
      <c r="D113" s="102"/>
      <c r="E113" s="103">
        <v>2</v>
      </c>
      <c r="F113" s="19">
        <v>3</v>
      </c>
      <c r="G113" s="97">
        <f t="shared" si="5"/>
        <v>30</v>
      </c>
      <c r="H113" s="98">
        <f t="shared" si="6"/>
        <v>15</v>
      </c>
      <c r="I113" s="98">
        <f t="shared" si="7"/>
        <v>15</v>
      </c>
      <c r="J113" s="98"/>
      <c r="K113" s="98"/>
      <c r="L113" s="16"/>
      <c r="M113" s="17"/>
      <c r="N113" s="17"/>
      <c r="O113" s="19"/>
      <c r="P113" s="20">
        <v>15</v>
      </c>
      <c r="Q113" s="17">
        <v>15</v>
      </c>
      <c r="R113" s="17"/>
      <c r="S113" s="19"/>
      <c r="T113" s="20"/>
      <c r="U113" s="34"/>
      <c r="V113" s="34"/>
      <c r="W113" s="35"/>
      <c r="X113" s="99"/>
      <c r="Y113" s="34"/>
      <c r="Z113" s="34"/>
      <c r="AA113" s="35"/>
      <c r="AB113" s="99"/>
      <c r="AC113" s="103"/>
      <c r="AD113" s="34"/>
      <c r="AE113" s="104"/>
      <c r="AF113" s="99"/>
      <c r="AG113" s="34"/>
      <c r="AH113" s="34"/>
      <c r="AI113" s="35"/>
      <c r="AJ113" s="122"/>
      <c r="AK113" s="123"/>
      <c r="AL113" s="123"/>
      <c r="AM113" s="124"/>
    </row>
    <row r="114" spans="1:41" s="54" customFormat="1" ht="18" customHeight="1" x14ac:dyDescent="0.25">
      <c r="A114" s="16" t="s">
        <v>29</v>
      </c>
      <c r="B114" s="460" t="s">
        <v>100</v>
      </c>
      <c r="C114" s="461"/>
      <c r="D114" s="100"/>
      <c r="E114" s="101">
        <v>2</v>
      </c>
      <c r="F114" s="19">
        <v>3</v>
      </c>
      <c r="G114" s="97">
        <f t="shared" si="5"/>
        <v>45</v>
      </c>
      <c r="H114" s="98">
        <f>L114+P114+T114+X114+AB114+AF114+AJ114</f>
        <v>15</v>
      </c>
      <c r="I114" s="98"/>
      <c r="J114" s="98">
        <f>N114+R114+V114+Z114+AD114+AH114+AL114</f>
        <v>30</v>
      </c>
      <c r="K114" s="98"/>
      <c r="L114" s="16"/>
      <c r="M114" s="17"/>
      <c r="N114" s="17"/>
      <c r="O114" s="19"/>
      <c r="P114" s="20">
        <v>15</v>
      </c>
      <c r="Q114" s="17"/>
      <c r="R114" s="17">
        <v>30</v>
      </c>
      <c r="S114" s="19"/>
      <c r="T114" s="20"/>
      <c r="U114" s="34"/>
      <c r="V114" s="34"/>
      <c r="W114" s="35"/>
      <c r="X114" s="99"/>
      <c r="Y114" s="34"/>
      <c r="Z114" s="34"/>
      <c r="AA114" s="35"/>
      <c r="AB114" s="99"/>
      <c r="AC114" s="34"/>
      <c r="AD114" s="98"/>
      <c r="AE114" s="35"/>
      <c r="AF114" s="99"/>
      <c r="AG114" s="34"/>
      <c r="AH114" s="34"/>
      <c r="AI114" s="35"/>
      <c r="AJ114" s="122"/>
      <c r="AK114" s="123"/>
      <c r="AL114" s="123"/>
      <c r="AM114" s="124"/>
    </row>
    <row r="115" spans="1:41" s="54" customFormat="1" ht="18" customHeight="1" thickBot="1" x14ac:dyDescent="0.3">
      <c r="A115" s="16" t="s">
        <v>30</v>
      </c>
      <c r="B115" s="460" t="s">
        <v>101</v>
      </c>
      <c r="C115" s="461"/>
      <c r="D115" s="100">
        <v>1</v>
      </c>
      <c r="E115" s="101">
        <v>1</v>
      </c>
      <c r="F115" s="66">
        <v>3</v>
      </c>
      <c r="G115" s="97">
        <f t="shared" si="5"/>
        <v>30</v>
      </c>
      <c r="H115" s="98">
        <f t="shared" si="6"/>
        <v>15</v>
      </c>
      <c r="I115" s="98"/>
      <c r="J115" s="98">
        <f>N115+R115+V115+Z115+AD115+AH115+AL115</f>
        <v>15</v>
      </c>
      <c r="K115" s="98"/>
      <c r="L115" s="16"/>
      <c r="M115" s="17"/>
      <c r="N115" s="17"/>
      <c r="O115" s="19"/>
      <c r="P115" s="20"/>
      <c r="Q115" s="17"/>
      <c r="R115" s="17"/>
      <c r="S115" s="19"/>
      <c r="T115" s="142">
        <v>15</v>
      </c>
      <c r="U115" s="34"/>
      <c r="V115" s="34">
        <v>15</v>
      </c>
      <c r="W115" s="35"/>
      <c r="X115" s="99"/>
      <c r="Y115" s="34"/>
      <c r="Z115" s="34"/>
      <c r="AA115" s="35"/>
      <c r="AB115" s="99"/>
      <c r="AC115" s="34"/>
      <c r="AD115" s="34"/>
      <c r="AE115" s="35"/>
      <c r="AF115" s="99"/>
      <c r="AG115" s="34"/>
      <c r="AH115" s="34"/>
      <c r="AI115" s="35"/>
      <c r="AJ115" s="122"/>
      <c r="AK115" s="123"/>
      <c r="AL115" s="123"/>
      <c r="AM115" s="124"/>
    </row>
    <row r="116" spans="1:41" s="54" customFormat="1" ht="16.2" customHeight="1" thickTop="1" x14ac:dyDescent="0.25">
      <c r="A116" s="68"/>
      <c r="B116" s="372" t="s">
        <v>17</v>
      </c>
      <c r="C116" s="373"/>
      <c r="D116" s="376">
        <f t="shared" ref="D116:AM116" si="8">SUM(D106:D115)</f>
        <v>5</v>
      </c>
      <c r="E116" s="378">
        <f t="shared" si="8"/>
        <v>14</v>
      </c>
      <c r="F116" s="388">
        <f t="shared" si="8"/>
        <v>38</v>
      </c>
      <c r="G116" s="365">
        <f t="shared" si="8"/>
        <v>435</v>
      </c>
      <c r="H116" s="378">
        <f t="shared" si="8"/>
        <v>210</v>
      </c>
      <c r="I116" s="378">
        <f t="shared" si="8"/>
        <v>180</v>
      </c>
      <c r="J116" s="378">
        <f t="shared" si="8"/>
        <v>45</v>
      </c>
      <c r="K116" s="388">
        <f t="shared" si="8"/>
        <v>0</v>
      </c>
      <c r="L116" s="155">
        <f t="shared" si="8"/>
        <v>150</v>
      </c>
      <c r="M116" s="155">
        <f t="shared" si="8"/>
        <v>150</v>
      </c>
      <c r="N116" s="155">
        <f t="shared" si="8"/>
        <v>0</v>
      </c>
      <c r="O116" s="155">
        <f t="shared" si="8"/>
        <v>0</v>
      </c>
      <c r="P116" s="155">
        <f t="shared" si="8"/>
        <v>45</v>
      </c>
      <c r="Q116" s="155">
        <f t="shared" si="8"/>
        <v>30</v>
      </c>
      <c r="R116" s="155">
        <f t="shared" si="8"/>
        <v>30</v>
      </c>
      <c r="S116" s="155">
        <f t="shared" si="8"/>
        <v>0</v>
      </c>
      <c r="T116" s="155">
        <f t="shared" si="8"/>
        <v>15</v>
      </c>
      <c r="U116" s="155">
        <f t="shared" si="8"/>
        <v>0</v>
      </c>
      <c r="V116" s="155">
        <f t="shared" si="8"/>
        <v>15</v>
      </c>
      <c r="W116" s="155">
        <f t="shared" si="8"/>
        <v>0</v>
      </c>
      <c r="X116" s="155">
        <f t="shared" si="8"/>
        <v>0</v>
      </c>
      <c r="Y116" s="155">
        <f t="shared" si="8"/>
        <v>0</v>
      </c>
      <c r="Z116" s="155">
        <f t="shared" si="8"/>
        <v>0</v>
      </c>
      <c r="AA116" s="155">
        <f t="shared" si="8"/>
        <v>0</v>
      </c>
      <c r="AB116" s="155">
        <f t="shared" si="8"/>
        <v>0</v>
      </c>
      <c r="AC116" s="155">
        <f t="shared" si="8"/>
        <v>0</v>
      </c>
      <c r="AD116" s="155">
        <f t="shared" si="8"/>
        <v>0</v>
      </c>
      <c r="AE116" s="155">
        <f t="shared" si="8"/>
        <v>0</v>
      </c>
      <c r="AF116" s="155">
        <f t="shared" si="8"/>
        <v>0</v>
      </c>
      <c r="AG116" s="155">
        <f t="shared" si="8"/>
        <v>0</v>
      </c>
      <c r="AH116" s="155">
        <f t="shared" si="8"/>
        <v>0</v>
      </c>
      <c r="AI116" s="155">
        <f t="shared" si="8"/>
        <v>0</v>
      </c>
      <c r="AJ116" s="129">
        <f t="shared" si="8"/>
        <v>0</v>
      </c>
      <c r="AK116" s="130">
        <f t="shared" si="8"/>
        <v>0</v>
      </c>
      <c r="AL116" s="130">
        <f t="shared" si="8"/>
        <v>0</v>
      </c>
      <c r="AM116" s="131">
        <f t="shared" si="8"/>
        <v>0</v>
      </c>
    </row>
    <row r="117" spans="1:41" s="54" customFormat="1" ht="13.5" customHeight="1" thickBot="1" x14ac:dyDescent="0.3">
      <c r="A117" s="72"/>
      <c r="B117" s="374"/>
      <c r="C117" s="375"/>
      <c r="D117" s="377"/>
      <c r="E117" s="379"/>
      <c r="F117" s="389"/>
      <c r="G117" s="450"/>
      <c r="H117" s="379"/>
      <c r="I117" s="379"/>
      <c r="J117" s="379"/>
      <c r="K117" s="389"/>
      <c r="L117" s="358">
        <f>SUM(L116:O116)</f>
        <v>300</v>
      </c>
      <c r="M117" s="359"/>
      <c r="N117" s="359"/>
      <c r="O117" s="360"/>
      <c r="P117" s="358">
        <f>SUM(P116:S116)</f>
        <v>105</v>
      </c>
      <c r="Q117" s="359"/>
      <c r="R117" s="359"/>
      <c r="S117" s="360"/>
      <c r="T117" s="358">
        <f>SUM(T116:W116)</f>
        <v>30</v>
      </c>
      <c r="U117" s="359"/>
      <c r="V117" s="359"/>
      <c r="W117" s="360"/>
      <c r="X117" s="358">
        <f>SUM(X116:AA116)</f>
        <v>0</v>
      </c>
      <c r="Y117" s="359"/>
      <c r="Z117" s="359"/>
      <c r="AA117" s="360"/>
      <c r="AB117" s="358">
        <f>SUM(AB116:AE116)</f>
        <v>0</v>
      </c>
      <c r="AC117" s="359"/>
      <c r="AD117" s="359"/>
      <c r="AE117" s="360"/>
      <c r="AF117" s="358">
        <f>SUM(AF116:AI116)</f>
        <v>0</v>
      </c>
      <c r="AG117" s="359"/>
      <c r="AH117" s="359"/>
      <c r="AI117" s="360"/>
      <c r="AJ117" s="367">
        <f>SUM(AJ116:AM116)</f>
        <v>0</v>
      </c>
      <c r="AK117" s="368"/>
      <c r="AL117" s="368"/>
      <c r="AM117" s="369"/>
    </row>
    <row r="118" spans="1:41" s="54" customFormat="1" ht="12.75" customHeight="1" x14ac:dyDescent="0.25">
      <c r="A118" s="345" t="s">
        <v>78</v>
      </c>
      <c r="B118" s="346"/>
      <c r="C118" s="347"/>
      <c r="D118" s="348" t="s">
        <v>6</v>
      </c>
      <c r="E118" s="351" t="s">
        <v>7</v>
      </c>
      <c r="F118" s="299" t="s">
        <v>38</v>
      </c>
      <c r="G118" s="412" t="s">
        <v>4</v>
      </c>
      <c r="H118" s="384" t="s">
        <v>8</v>
      </c>
      <c r="I118" s="384" t="s">
        <v>9</v>
      </c>
      <c r="J118" s="384" t="s">
        <v>62</v>
      </c>
      <c r="K118" s="386" t="s">
        <v>34</v>
      </c>
      <c r="L118" s="312" t="s">
        <v>55</v>
      </c>
      <c r="M118" s="313"/>
      <c r="N118" s="313"/>
      <c r="O118" s="314"/>
      <c r="P118" s="312" t="s">
        <v>56</v>
      </c>
      <c r="Q118" s="313"/>
      <c r="R118" s="313"/>
      <c r="S118" s="314"/>
      <c r="T118" s="312" t="s">
        <v>57</v>
      </c>
      <c r="U118" s="313"/>
      <c r="V118" s="313"/>
      <c r="W118" s="314"/>
      <c r="X118" s="312" t="s">
        <v>58</v>
      </c>
      <c r="Y118" s="313"/>
      <c r="Z118" s="313"/>
      <c r="AA118" s="314"/>
      <c r="AB118" s="312" t="s">
        <v>59</v>
      </c>
      <c r="AC118" s="313"/>
      <c r="AD118" s="313"/>
      <c r="AE118" s="314"/>
      <c r="AF118" s="312" t="s">
        <v>60</v>
      </c>
      <c r="AG118" s="313"/>
      <c r="AH118" s="313"/>
      <c r="AI118" s="314"/>
      <c r="AJ118" s="309" t="s">
        <v>61</v>
      </c>
      <c r="AK118" s="310"/>
      <c r="AL118" s="310"/>
      <c r="AM118" s="311"/>
    </row>
    <row r="119" spans="1:41" s="54" customFormat="1" x14ac:dyDescent="0.25">
      <c r="A119" s="345"/>
      <c r="B119" s="346"/>
      <c r="C119" s="347"/>
      <c r="D119" s="349"/>
      <c r="E119" s="351"/>
      <c r="F119" s="352"/>
      <c r="G119" s="412"/>
      <c r="H119" s="384"/>
      <c r="I119" s="384"/>
      <c r="J119" s="384"/>
      <c r="K119" s="386"/>
      <c r="L119" s="307" t="s">
        <v>8</v>
      </c>
      <c r="M119" s="303" t="s">
        <v>9</v>
      </c>
      <c r="N119" s="305" t="s">
        <v>10</v>
      </c>
      <c r="O119" s="299" t="s">
        <v>63</v>
      </c>
      <c r="P119" s="307" t="s">
        <v>8</v>
      </c>
      <c r="Q119" s="303" t="s">
        <v>9</v>
      </c>
      <c r="R119" s="305" t="s">
        <v>10</v>
      </c>
      <c r="S119" s="299" t="s">
        <v>63</v>
      </c>
      <c r="T119" s="307" t="s">
        <v>8</v>
      </c>
      <c r="U119" s="303" t="s">
        <v>9</v>
      </c>
      <c r="V119" s="305" t="s">
        <v>10</v>
      </c>
      <c r="W119" s="299" t="s">
        <v>63</v>
      </c>
      <c r="X119" s="307" t="s">
        <v>8</v>
      </c>
      <c r="Y119" s="303" t="s">
        <v>9</v>
      </c>
      <c r="Z119" s="305" t="s">
        <v>10</v>
      </c>
      <c r="AA119" s="299" t="s">
        <v>63</v>
      </c>
      <c r="AB119" s="307" t="s">
        <v>8</v>
      </c>
      <c r="AC119" s="303" t="s">
        <v>9</v>
      </c>
      <c r="AD119" s="305" t="s">
        <v>10</v>
      </c>
      <c r="AE119" s="299" t="s">
        <v>63</v>
      </c>
      <c r="AF119" s="307" t="s">
        <v>8</v>
      </c>
      <c r="AG119" s="303" t="s">
        <v>9</v>
      </c>
      <c r="AH119" s="305" t="s">
        <v>10</v>
      </c>
      <c r="AI119" s="299" t="s">
        <v>63</v>
      </c>
      <c r="AJ119" s="354" t="s">
        <v>8</v>
      </c>
      <c r="AK119" s="356" t="s">
        <v>9</v>
      </c>
      <c r="AL119" s="297" t="s">
        <v>10</v>
      </c>
      <c r="AM119" s="295" t="s">
        <v>63</v>
      </c>
    </row>
    <row r="120" spans="1:41" s="54" customFormat="1" ht="13.8" thickBot="1" x14ac:dyDescent="0.3">
      <c r="A120" s="345"/>
      <c r="B120" s="346"/>
      <c r="C120" s="347"/>
      <c r="D120" s="350"/>
      <c r="E120" s="306"/>
      <c r="F120" s="300"/>
      <c r="G120" s="308"/>
      <c r="H120" s="385"/>
      <c r="I120" s="385"/>
      <c r="J120" s="385"/>
      <c r="K120" s="387"/>
      <c r="L120" s="308"/>
      <c r="M120" s="304"/>
      <c r="N120" s="306"/>
      <c r="O120" s="300"/>
      <c r="P120" s="308"/>
      <c r="Q120" s="304"/>
      <c r="R120" s="306"/>
      <c r="S120" s="300"/>
      <c r="T120" s="308"/>
      <c r="U120" s="304"/>
      <c r="V120" s="306"/>
      <c r="W120" s="300"/>
      <c r="X120" s="308"/>
      <c r="Y120" s="304"/>
      <c r="Z120" s="306"/>
      <c r="AA120" s="300"/>
      <c r="AB120" s="308"/>
      <c r="AC120" s="304"/>
      <c r="AD120" s="306"/>
      <c r="AE120" s="300"/>
      <c r="AF120" s="308"/>
      <c r="AG120" s="304"/>
      <c r="AH120" s="306"/>
      <c r="AI120" s="300"/>
      <c r="AJ120" s="355"/>
      <c r="AK120" s="357"/>
      <c r="AL120" s="298"/>
      <c r="AM120" s="296"/>
    </row>
    <row r="121" spans="1:41" s="54" customFormat="1" ht="12.75" customHeight="1" x14ac:dyDescent="0.25">
      <c r="A121" s="345"/>
      <c r="B121" s="346"/>
      <c r="C121" s="347"/>
      <c r="D121" s="462">
        <f t="shared" ref="D121:L121" si="9">SUM(D65+D116)</f>
        <v>5</v>
      </c>
      <c r="E121" s="464">
        <f t="shared" si="9"/>
        <v>26</v>
      </c>
      <c r="F121" s="464">
        <f t="shared" si="9"/>
        <v>54</v>
      </c>
      <c r="G121" s="468">
        <f t="shared" si="9"/>
        <v>750</v>
      </c>
      <c r="H121" s="464">
        <f t="shared" si="9"/>
        <v>255</v>
      </c>
      <c r="I121" s="464">
        <f t="shared" si="9"/>
        <v>240</v>
      </c>
      <c r="J121" s="464">
        <f t="shared" si="9"/>
        <v>195</v>
      </c>
      <c r="K121" s="464">
        <f t="shared" si="9"/>
        <v>60</v>
      </c>
      <c r="L121" s="73">
        <f t="shared" si="9"/>
        <v>165</v>
      </c>
      <c r="M121" s="73">
        <f t="shared" ref="M121:AI121" si="10">SUM(M65+M116)</f>
        <v>180</v>
      </c>
      <c r="N121" s="73">
        <f t="shared" si="10"/>
        <v>60</v>
      </c>
      <c r="O121" s="73">
        <f t="shared" si="10"/>
        <v>0</v>
      </c>
      <c r="P121" s="73">
        <f t="shared" si="10"/>
        <v>60</v>
      </c>
      <c r="Q121" s="73">
        <f t="shared" si="10"/>
        <v>60</v>
      </c>
      <c r="R121" s="73">
        <f t="shared" si="10"/>
        <v>75</v>
      </c>
      <c r="S121" s="73">
        <f t="shared" si="10"/>
        <v>15</v>
      </c>
      <c r="T121" s="73">
        <f t="shared" si="10"/>
        <v>30</v>
      </c>
      <c r="U121" s="73">
        <f t="shared" si="10"/>
        <v>0</v>
      </c>
      <c r="V121" s="73">
        <f t="shared" si="10"/>
        <v>60</v>
      </c>
      <c r="W121" s="73">
        <f t="shared" si="10"/>
        <v>15</v>
      </c>
      <c r="X121" s="73">
        <f t="shared" si="10"/>
        <v>0</v>
      </c>
      <c r="Y121" s="73">
        <f t="shared" si="10"/>
        <v>0</v>
      </c>
      <c r="Z121" s="73">
        <f t="shared" si="10"/>
        <v>0</v>
      </c>
      <c r="AA121" s="73">
        <f t="shared" si="10"/>
        <v>0</v>
      </c>
      <c r="AB121" s="73">
        <f t="shared" si="10"/>
        <v>0</v>
      </c>
      <c r="AC121" s="73">
        <f t="shared" si="10"/>
        <v>0</v>
      </c>
      <c r="AD121" s="73">
        <f t="shared" si="10"/>
        <v>0</v>
      </c>
      <c r="AE121" s="73">
        <f t="shared" si="10"/>
        <v>30</v>
      </c>
      <c r="AF121" s="73">
        <f t="shared" si="10"/>
        <v>0</v>
      </c>
      <c r="AG121" s="73">
        <f t="shared" si="10"/>
        <v>0</v>
      </c>
      <c r="AH121" s="73">
        <f t="shared" si="10"/>
        <v>0</v>
      </c>
      <c r="AI121" s="73">
        <f t="shared" si="10"/>
        <v>0</v>
      </c>
      <c r="AJ121" s="135">
        <f>SUM(AJ65+AJ116)</f>
        <v>0</v>
      </c>
      <c r="AK121" s="133">
        <f>SUM(AK65+AK116)</f>
        <v>0</v>
      </c>
      <c r="AL121" s="133">
        <f>SUM(AL65+AL116)</f>
        <v>0</v>
      </c>
      <c r="AM121" s="134">
        <f>SUM(AM65+AM116)</f>
        <v>0</v>
      </c>
      <c r="AO121" s="54" t="s">
        <v>39</v>
      </c>
    </row>
    <row r="122" spans="1:41" s="54" customFormat="1" ht="13.5" customHeight="1" thickBot="1" x14ac:dyDescent="0.3">
      <c r="A122" s="345"/>
      <c r="B122" s="346"/>
      <c r="C122" s="347"/>
      <c r="D122" s="463"/>
      <c r="E122" s="465"/>
      <c r="F122" s="465"/>
      <c r="G122" s="469"/>
      <c r="H122" s="465"/>
      <c r="I122" s="465"/>
      <c r="J122" s="465"/>
      <c r="K122" s="465"/>
      <c r="L122" s="301">
        <f>SUM(L121:O121)</f>
        <v>405</v>
      </c>
      <c r="M122" s="302"/>
      <c r="N122" s="302"/>
      <c r="O122" s="475"/>
      <c r="P122" s="301">
        <f>SUM(P121:S121)</f>
        <v>210</v>
      </c>
      <c r="Q122" s="302"/>
      <c r="R122" s="302"/>
      <c r="S122" s="475"/>
      <c r="T122" s="301">
        <f>SUM(T121:W121)</f>
        <v>105</v>
      </c>
      <c r="U122" s="302"/>
      <c r="V122" s="302"/>
      <c r="W122" s="475"/>
      <c r="X122" s="301">
        <f>SUM(X121:AA121)</f>
        <v>0</v>
      </c>
      <c r="Y122" s="302"/>
      <c r="Z122" s="302"/>
      <c r="AA122" s="475"/>
      <c r="AB122" s="301">
        <f>SUM(AB121:AE121)</f>
        <v>30</v>
      </c>
      <c r="AC122" s="302"/>
      <c r="AD122" s="302"/>
      <c r="AE122" s="475"/>
      <c r="AF122" s="301">
        <f>SUM(AF121:AI121)</f>
        <v>0</v>
      </c>
      <c r="AG122" s="302"/>
      <c r="AH122" s="302"/>
      <c r="AI122" s="475"/>
      <c r="AJ122" s="292">
        <f>SUM(AJ121:AM121)</f>
        <v>0</v>
      </c>
      <c r="AK122" s="293"/>
      <c r="AL122" s="293"/>
      <c r="AM122" s="294"/>
      <c r="AO122" s="54">
        <f>SUM(L122:AM122)</f>
        <v>750</v>
      </c>
    </row>
    <row r="123" spans="1:41" s="54" customFormat="1" ht="12.75" customHeight="1" x14ac:dyDescent="0.25">
      <c r="A123" s="345"/>
      <c r="B123" s="346"/>
      <c r="C123" s="347"/>
      <c r="D123" s="333" t="s">
        <v>18</v>
      </c>
      <c r="E123" s="334"/>
      <c r="F123" s="335"/>
      <c r="G123" s="342" t="s">
        <v>19</v>
      </c>
      <c r="H123" s="343"/>
      <c r="I123" s="343"/>
      <c r="J123" s="343"/>
      <c r="K123" s="344"/>
      <c r="L123" s="393">
        <v>4</v>
      </c>
      <c r="M123" s="394"/>
      <c r="N123" s="394"/>
      <c r="O123" s="395"/>
      <c r="P123" s="393">
        <v>0</v>
      </c>
      <c r="Q123" s="394"/>
      <c r="R123" s="394"/>
      <c r="S123" s="395"/>
      <c r="T123" s="393">
        <v>1</v>
      </c>
      <c r="U123" s="394"/>
      <c r="V123" s="394"/>
      <c r="W123" s="395"/>
      <c r="X123" s="393">
        <v>0</v>
      </c>
      <c r="Y123" s="394"/>
      <c r="Z123" s="394"/>
      <c r="AA123" s="395"/>
      <c r="AB123" s="393">
        <v>0</v>
      </c>
      <c r="AC123" s="394"/>
      <c r="AD123" s="394"/>
      <c r="AE123" s="395"/>
      <c r="AF123" s="393">
        <v>0</v>
      </c>
      <c r="AG123" s="394"/>
      <c r="AH123" s="394"/>
      <c r="AI123" s="395"/>
      <c r="AJ123" s="330"/>
      <c r="AK123" s="331"/>
      <c r="AL123" s="331"/>
      <c r="AM123" s="332"/>
      <c r="AO123" s="54">
        <f>SUM(L123:AM123)</f>
        <v>5</v>
      </c>
    </row>
    <row r="124" spans="1:41" s="54" customFormat="1" ht="12.75" customHeight="1" x14ac:dyDescent="0.25">
      <c r="A124" s="345"/>
      <c r="B124" s="346"/>
      <c r="C124" s="347"/>
      <c r="D124" s="336"/>
      <c r="E124" s="337"/>
      <c r="F124" s="338"/>
      <c r="G124" s="323" t="s">
        <v>20</v>
      </c>
      <c r="H124" s="324"/>
      <c r="I124" s="324"/>
      <c r="J124" s="324"/>
      <c r="K124" s="325"/>
      <c r="L124" s="326">
        <f>7+L73</f>
        <v>9</v>
      </c>
      <c r="M124" s="327"/>
      <c r="N124" s="327"/>
      <c r="O124" s="328"/>
      <c r="P124" s="326">
        <f>6+P73</f>
        <v>8</v>
      </c>
      <c r="Q124" s="327"/>
      <c r="R124" s="327"/>
      <c r="S124" s="328"/>
      <c r="T124" s="326">
        <v>5</v>
      </c>
      <c r="U124" s="327"/>
      <c r="V124" s="327"/>
      <c r="W124" s="328"/>
      <c r="X124" s="326">
        <f>0+X73</f>
        <v>2</v>
      </c>
      <c r="Y124" s="327"/>
      <c r="Z124" s="327"/>
      <c r="AA124" s="328"/>
      <c r="AB124" s="326">
        <f>0+AB73</f>
        <v>2</v>
      </c>
      <c r="AC124" s="327"/>
      <c r="AD124" s="327"/>
      <c r="AE124" s="328"/>
      <c r="AF124" s="326">
        <v>0</v>
      </c>
      <c r="AG124" s="327"/>
      <c r="AH124" s="327"/>
      <c r="AI124" s="328"/>
      <c r="AJ124" s="320"/>
      <c r="AK124" s="321"/>
      <c r="AL124" s="321"/>
      <c r="AM124" s="322"/>
      <c r="AO124" s="54">
        <f>SUM(L124:AM124)</f>
        <v>26</v>
      </c>
    </row>
    <row r="125" spans="1:41" s="54" customFormat="1" ht="13.5" customHeight="1" thickBot="1" x14ac:dyDescent="0.3">
      <c r="A125" s="345"/>
      <c r="B125" s="346"/>
      <c r="C125" s="347"/>
      <c r="D125" s="339"/>
      <c r="E125" s="340"/>
      <c r="F125" s="341"/>
      <c r="G125" s="323" t="s">
        <v>38</v>
      </c>
      <c r="H125" s="324"/>
      <c r="I125" s="324"/>
      <c r="J125" s="324"/>
      <c r="K125" s="325"/>
      <c r="L125" s="455">
        <f>26+L74</f>
        <v>30</v>
      </c>
      <c r="M125" s="455"/>
      <c r="N125" s="455"/>
      <c r="O125" s="455"/>
      <c r="P125" s="455">
        <f>9+P74</f>
        <v>13</v>
      </c>
      <c r="Q125" s="455"/>
      <c r="R125" s="455"/>
      <c r="S125" s="455"/>
      <c r="T125" s="455">
        <f>3+T74</f>
        <v>9</v>
      </c>
      <c r="U125" s="455"/>
      <c r="V125" s="455"/>
      <c r="W125" s="455"/>
      <c r="X125" s="455">
        <f>0+X74</f>
        <v>0</v>
      </c>
      <c r="Y125" s="455"/>
      <c r="Z125" s="455"/>
      <c r="AA125" s="455"/>
      <c r="AB125" s="455">
        <f>0+AB74</f>
        <v>2</v>
      </c>
      <c r="AC125" s="455"/>
      <c r="AD125" s="455"/>
      <c r="AE125" s="455"/>
      <c r="AF125" s="455">
        <v>0</v>
      </c>
      <c r="AG125" s="455"/>
      <c r="AH125" s="455"/>
      <c r="AI125" s="455"/>
      <c r="AJ125" s="329"/>
      <c r="AK125" s="329"/>
      <c r="AL125" s="329"/>
      <c r="AM125" s="329"/>
      <c r="AO125" s="54">
        <f>SUM(L125:AM125)</f>
        <v>54</v>
      </c>
    </row>
    <row r="126" spans="1:41" s="54" customFormat="1" x14ac:dyDescent="0.25">
      <c r="A126" s="76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52"/>
      <c r="V126" s="77"/>
      <c r="W126" s="77"/>
      <c r="X126" s="77"/>
      <c r="Y126" s="77"/>
      <c r="Z126" s="52"/>
      <c r="AA126" s="53"/>
      <c r="AB126" s="78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9"/>
    </row>
    <row r="127" spans="1:41" s="54" customFormat="1" ht="16.5" customHeight="1" x14ac:dyDescent="0.25">
      <c r="A127" s="80" t="s">
        <v>66</v>
      </c>
      <c r="B127" s="81"/>
      <c r="C127" s="81"/>
      <c r="D127" s="81"/>
      <c r="E127" s="81"/>
      <c r="F127" s="81"/>
      <c r="G127" s="81"/>
      <c r="AA127" s="55"/>
      <c r="AB127" s="82"/>
      <c r="AC127" s="54" t="s">
        <v>154</v>
      </c>
      <c r="AM127" s="55"/>
    </row>
    <row r="128" spans="1:41" s="54" customFormat="1" ht="15" customHeight="1" x14ac:dyDescent="0.25">
      <c r="A128" s="140" t="s">
        <v>12</v>
      </c>
      <c r="B128" s="315" t="s">
        <v>145</v>
      </c>
      <c r="C128" s="315"/>
      <c r="D128" s="315"/>
      <c r="E128" s="315"/>
      <c r="F128" s="315"/>
      <c r="G128" s="315"/>
      <c r="H128" s="315"/>
      <c r="I128" s="315"/>
      <c r="J128" s="315"/>
      <c r="K128" s="315"/>
      <c r="L128" s="315"/>
      <c r="M128" s="315"/>
      <c r="N128" s="315"/>
      <c r="O128" s="315"/>
      <c r="P128" s="315"/>
      <c r="Q128" s="315"/>
      <c r="R128" s="315"/>
      <c r="S128" s="315"/>
      <c r="T128" s="315"/>
      <c r="U128" s="315"/>
      <c r="V128" s="315"/>
      <c r="W128" s="315"/>
      <c r="X128" s="315"/>
      <c r="Y128" s="315"/>
      <c r="Z128" s="315"/>
      <c r="AA128" s="316"/>
      <c r="AB128" s="83"/>
      <c r="AC128" s="166" t="s">
        <v>21</v>
      </c>
      <c r="AD128" s="81"/>
      <c r="AE128" s="81"/>
      <c r="AK128" s="58"/>
      <c r="AL128" s="58"/>
      <c r="AM128" s="84"/>
    </row>
    <row r="129" spans="1:39" s="54" customFormat="1" ht="15" x14ac:dyDescent="0.25">
      <c r="A129" s="140"/>
      <c r="B129" s="315"/>
      <c r="C129" s="315"/>
      <c r="D129" s="315"/>
      <c r="E129" s="315"/>
      <c r="F129" s="315"/>
      <c r="G129" s="315"/>
      <c r="H129" s="315"/>
      <c r="I129" s="315"/>
      <c r="J129" s="315"/>
      <c r="K129" s="315"/>
      <c r="L129" s="315"/>
      <c r="M129" s="315"/>
      <c r="N129" s="315"/>
      <c r="O129" s="315"/>
      <c r="P129" s="315"/>
      <c r="Q129" s="315"/>
      <c r="R129" s="315"/>
      <c r="S129" s="315"/>
      <c r="T129" s="315"/>
      <c r="U129" s="315"/>
      <c r="V129" s="315"/>
      <c r="W129" s="315"/>
      <c r="X129" s="315"/>
      <c r="Y129" s="315"/>
      <c r="Z129" s="315"/>
      <c r="AA129" s="316"/>
      <c r="AB129" s="82"/>
      <c r="AC129" s="85" t="s">
        <v>146</v>
      </c>
      <c r="AD129" s="85"/>
      <c r="AE129" s="85"/>
      <c r="AF129" s="85"/>
      <c r="AG129" s="86"/>
      <c r="AJ129" s="86"/>
      <c r="AK129" s="86"/>
      <c r="AL129" s="86"/>
      <c r="AM129" s="55"/>
    </row>
    <row r="130" spans="1:39" s="54" customFormat="1" ht="15" x14ac:dyDescent="0.25">
      <c r="A130" s="140" t="s">
        <v>13</v>
      </c>
      <c r="B130" s="2" t="s">
        <v>97</v>
      </c>
      <c r="C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81"/>
      <c r="R130" s="81"/>
      <c r="S130" s="81"/>
      <c r="T130" s="81"/>
      <c r="U130" s="81"/>
      <c r="V130" s="81"/>
      <c r="W130" s="81"/>
      <c r="AA130" s="55"/>
      <c r="AB130" s="82"/>
      <c r="AC130" s="85" t="s">
        <v>67</v>
      </c>
      <c r="AD130" s="85" t="s">
        <v>68</v>
      </c>
      <c r="AE130" s="81"/>
      <c r="AF130" s="81"/>
      <c r="AM130" s="87"/>
    </row>
    <row r="131" spans="1:39" s="54" customFormat="1" ht="15" x14ac:dyDescent="0.25">
      <c r="A131" s="140" t="s">
        <v>14</v>
      </c>
      <c r="B131" s="4" t="s">
        <v>212</v>
      </c>
      <c r="C131" s="4"/>
      <c r="D131" s="4"/>
      <c r="E131" s="4"/>
      <c r="F131" s="4"/>
      <c r="G131" s="4"/>
      <c r="H131" s="27"/>
      <c r="I131" s="27"/>
      <c r="J131" s="27"/>
      <c r="K131" s="27"/>
      <c r="L131" s="27"/>
      <c r="M131" s="27"/>
      <c r="N131" s="27"/>
      <c r="O131" s="27"/>
      <c r="P131" s="27"/>
      <c r="Q131" s="88"/>
      <c r="R131" s="88"/>
      <c r="S131" s="88"/>
      <c r="T131" s="88"/>
      <c r="U131" s="88"/>
      <c r="V131" s="88"/>
      <c r="W131" s="88"/>
      <c r="AA131" s="55"/>
      <c r="AB131" s="82"/>
      <c r="AC131" s="85" t="s">
        <v>69</v>
      </c>
      <c r="AD131" s="85" t="s">
        <v>70</v>
      </c>
      <c r="AE131" s="88"/>
      <c r="AF131" s="88"/>
      <c r="AM131" s="55"/>
    </row>
    <row r="132" spans="1:39" s="54" customFormat="1" ht="15" x14ac:dyDescent="0.25">
      <c r="A132" s="140" t="s">
        <v>15</v>
      </c>
      <c r="B132" s="4" t="s">
        <v>98</v>
      </c>
      <c r="C132" s="4"/>
      <c r="D132" s="4"/>
      <c r="E132" s="4"/>
      <c r="F132" s="4"/>
      <c r="G132" s="4"/>
      <c r="H132" s="4"/>
      <c r="I132" s="4"/>
      <c r="J132" s="4"/>
      <c r="K132" s="30"/>
      <c r="L132" s="4"/>
      <c r="M132" s="4"/>
      <c r="N132" s="4"/>
      <c r="O132" s="4"/>
      <c r="P132" s="4"/>
      <c r="Q132" s="81"/>
      <c r="R132" s="81"/>
      <c r="S132" s="81"/>
      <c r="T132" s="81"/>
      <c r="U132" s="81"/>
      <c r="V132" s="81"/>
      <c r="W132" s="81"/>
      <c r="AA132" s="55"/>
      <c r="AB132" s="82"/>
      <c r="AC132" s="85" t="s">
        <v>62</v>
      </c>
      <c r="AD132" s="146" t="s">
        <v>71</v>
      </c>
      <c r="AE132" s="81"/>
      <c r="AF132" s="81"/>
      <c r="AM132" s="55"/>
    </row>
    <row r="133" spans="1:39" s="54" customFormat="1" ht="15.75" customHeight="1" x14ac:dyDescent="0.25">
      <c r="A133" s="140" t="s">
        <v>16</v>
      </c>
      <c r="B133" s="516" t="s">
        <v>213</v>
      </c>
      <c r="C133" s="516"/>
      <c r="D133" s="516"/>
      <c r="E133" s="516"/>
      <c r="F133" s="516"/>
      <c r="G133" s="516"/>
      <c r="H133" s="516"/>
      <c r="I133" s="516"/>
      <c r="J133" s="516"/>
      <c r="K133" s="516"/>
      <c r="L133" s="516"/>
      <c r="M133" s="516"/>
      <c r="N133" s="516"/>
      <c r="O133" s="516"/>
      <c r="P133" s="516"/>
      <c r="Q133" s="516"/>
      <c r="R133" s="516"/>
      <c r="S133" s="516"/>
      <c r="T133" s="516"/>
      <c r="U133" s="516"/>
      <c r="V133" s="516"/>
      <c r="W133" s="516"/>
      <c r="X133" s="516"/>
      <c r="Y133" s="516"/>
      <c r="Z133" s="516"/>
      <c r="AA133" s="524"/>
      <c r="AB133" s="82"/>
      <c r="AC133" s="85" t="s">
        <v>72</v>
      </c>
      <c r="AD133" s="85" t="s">
        <v>73</v>
      </c>
      <c r="AE133" s="81"/>
      <c r="AF133" s="81"/>
      <c r="AM133" s="55"/>
    </row>
    <row r="134" spans="1:39" s="54" customFormat="1" ht="15" x14ac:dyDescent="0.25">
      <c r="A134" s="28"/>
      <c r="B134" s="516"/>
      <c r="C134" s="516"/>
      <c r="D134" s="516"/>
      <c r="E134" s="516"/>
      <c r="F134" s="516"/>
      <c r="G134" s="516"/>
      <c r="H134" s="516"/>
      <c r="I134" s="516"/>
      <c r="J134" s="516"/>
      <c r="K134" s="516"/>
      <c r="L134" s="516"/>
      <c r="M134" s="516"/>
      <c r="N134" s="516"/>
      <c r="O134" s="516"/>
      <c r="P134" s="516"/>
      <c r="Q134" s="516"/>
      <c r="R134" s="516"/>
      <c r="S134" s="516"/>
      <c r="T134" s="516"/>
      <c r="U134" s="516"/>
      <c r="V134" s="516"/>
      <c r="W134" s="516"/>
      <c r="X134" s="516"/>
      <c r="Y134" s="516"/>
      <c r="Z134" s="516"/>
      <c r="AA134" s="524"/>
      <c r="AB134" s="82"/>
      <c r="AC134" s="85" t="s">
        <v>22</v>
      </c>
      <c r="AD134" s="85" t="s">
        <v>74</v>
      </c>
      <c r="AE134" s="81"/>
      <c r="AF134" s="81"/>
      <c r="AM134" s="55"/>
    </row>
    <row r="135" spans="1:39" s="54" customFormat="1" ht="15" x14ac:dyDescent="0.25">
      <c r="A135" s="28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81"/>
      <c r="R135" s="81"/>
      <c r="S135" s="81"/>
      <c r="T135" s="81"/>
      <c r="U135" s="81"/>
      <c r="V135" s="81"/>
      <c r="W135" s="81"/>
      <c r="AA135" s="55"/>
      <c r="AB135" s="82"/>
      <c r="AC135" s="161" t="s">
        <v>140</v>
      </c>
      <c r="AD135" s="85" t="s">
        <v>141</v>
      </c>
      <c r="AE135" s="81"/>
      <c r="AF135" s="81"/>
      <c r="AM135" s="55"/>
    </row>
    <row r="136" spans="1:39" s="54" customFormat="1" ht="15" x14ac:dyDescent="0.25">
      <c r="A136" s="28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81"/>
      <c r="R136" s="81"/>
      <c r="S136" s="81"/>
      <c r="T136" s="81"/>
      <c r="U136" s="81"/>
      <c r="V136" s="81"/>
      <c r="W136" s="81"/>
      <c r="AA136" s="55"/>
      <c r="AB136" s="82"/>
      <c r="AC136" s="89"/>
      <c r="AD136" s="85" t="s">
        <v>75</v>
      </c>
      <c r="AF136" s="81"/>
      <c r="AG136" s="156"/>
      <c r="AH136" s="54" t="s">
        <v>136</v>
      </c>
      <c r="AM136" s="55"/>
    </row>
    <row r="137" spans="1:39" s="54" customFormat="1" ht="14.4" thickBot="1" x14ac:dyDescent="0.3">
      <c r="A137" s="90"/>
      <c r="B137" s="91"/>
      <c r="C137" s="91"/>
      <c r="D137" s="91"/>
      <c r="E137" s="92"/>
      <c r="F137" s="92"/>
      <c r="G137" s="92"/>
      <c r="H137" s="92"/>
      <c r="I137" s="92"/>
      <c r="J137" s="92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3"/>
      <c r="V137" s="93"/>
      <c r="W137" s="93"/>
      <c r="X137" s="93"/>
      <c r="Y137" s="93"/>
      <c r="Z137" s="93"/>
      <c r="AA137" s="94"/>
      <c r="AB137" s="317" t="s">
        <v>31</v>
      </c>
      <c r="AC137" s="318"/>
      <c r="AD137" s="318"/>
      <c r="AE137" s="318"/>
      <c r="AF137" s="318"/>
      <c r="AG137" s="318"/>
      <c r="AH137" s="318"/>
      <c r="AI137" s="318"/>
      <c r="AJ137" s="318"/>
      <c r="AK137" s="318"/>
      <c r="AL137" s="318"/>
      <c r="AM137" s="319"/>
    </row>
    <row r="138" spans="1:39" s="54" customFormat="1" ht="24.9" customHeight="1" x14ac:dyDescent="0.25">
      <c r="A138" s="437"/>
      <c r="B138" s="438"/>
      <c r="C138" s="439"/>
      <c r="D138" s="440" t="s">
        <v>217</v>
      </c>
      <c r="E138" s="441"/>
      <c r="F138" s="441"/>
      <c r="G138" s="441"/>
      <c r="H138" s="441"/>
      <c r="I138" s="441"/>
      <c r="J138" s="441"/>
      <c r="K138" s="441"/>
      <c r="L138" s="441"/>
      <c r="M138" s="441"/>
      <c r="N138" s="441"/>
      <c r="O138" s="441"/>
      <c r="P138" s="441"/>
      <c r="Q138" s="441"/>
      <c r="R138" s="441"/>
      <c r="S138" s="441"/>
      <c r="T138" s="441"/>
      <c r="U138" s="441"/>
      <c r="V138" s="441"/>
      <c r="W138" s="441"/>
      <c r="X138" s="442"/>
      <c r="Y138" s="442"/>
      <c r="Z138" s="442"/>
      <c r="AA138" s="443"/>
      <c r="AB138" s="448" t="s">
        <v>85</v>
      </c>
      <c r="AC138" s="334"/>
      <c r="AD138" s="334"/>
      <c r="AE138" s="334"/>
      <c r="AF138" s="334"/>
      <c r="AG138" s="334"/>
      <c r="AH138" s="334"/>
      <c r="AI138" s="334"/>
      <c r="AJ138" s="334"/>
      <c r="AK138" s="334"/>
      <c r="AL138" s="334"/>
      <c r="AM138" s="449"/>
    </row>
    <row r="139" spans="1:39" s="54" customFormat="1" ht="24.9" customHeight="1" x14ac:dyDescent="0.25">
      <c r="A139" s="434" t="s">
        <v>91</v>
      </c>
      <c r="B139" s="337"/>
      <c r="C139" s="435"/>
      <c r="D139" s="444"/>
      <c r="E139" s="445"/>
      <c r="F139" s="445"/>
      <c r="G139" s="445"/>
      <c r="H139" s="445"/>
      <c r="I139" s="445"/>
      <c r="J139" s="445"/>
      <c r="K139" s="445"/>
      <c r="L139" s="445"/>
      <c r="M139" s="445"/>
      <c r="N139" s="445"/>
      <c r="O139" s="445"/>
      <c r="P139" s="445"/>
      <c r="Q139" s="445"/>
      <c r="R139" s="445"/>
      <c r="S139" s="445"/>
      <c r="T139" s="445"/>
      <c r="U139" s="445"/>
      <c r="V139" s="445"/>
      <c r="W139" s="445"/>
      <c r="X139" s="446"/>
      <c r="Y139" s="446"/>
      <c r="Z139" s="446"/>
      <c r="AA139" s="447"/>
      <c r="AB139" s="434"/>
      <c r="AC139" s="337"/>
      <c r="AD139" s="337"/>
      <c r="AE139" s="337"/>
      <c r="AF139" s="337"/>
      <c r="AG139" s="337"/>
      <c r="AH139" s="337"/>
      <c r="AI139" s="337"/>
      <c r="AJ139" s="337"/>
      <c r="AK139" s="337"/>
      <c r="AL139" s="337"/>
      <c r="AM139" s="436"/>
    </row>
    <row r="140" spans="1:39" s="54" customFormat="1" ht="15.9" customHeight="1" x14ac:dyDescent="0.25">
      <c r="A140" s="434"/>
      <c r="B140" s="337"/>
      <c r="C140" s="435"/>
      <c r="D140" s="2" t="s">
        <v>53</v>
      </c>
      <c r="E140" s="50"/>
      <c r="F140" s="50"/>
      <c r="G140" s="50"/>
      <c r="H140" s="50"/>
      <c r="I140" s="57" t="str">
        <f>(D9)</f>
        <v>PROFIL PRAKTYCZNY</v>
      </c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AB140" s="434"/>
      <c r="AC140" s="337"/>
      <c r="AD140" s="337"/>
      <c r="AE140" s="337"/>
      <c r="AF140" s="337"/>
      <c r="AG140" s="337"/>
      <c r="AH140" s="337"/>
      <c r="AI140" s="337"/>
      <c r="AJ140" s="337"/>
      <c r="AK140" s="337"/>
      <c r="AL140" s="337"/>
      <c r="AM140" s="436"/>
    </row>
    <row r="141" spans="1:39" s="54" customFormat="1" ht="15.9" customHeight="1" x14ac:dyDescent="0.25">
      <c r="A141" s="434"/>
      <c r="B141" s="337"/>
      <c r="C141" s="435"/>
      <c r="D141" s="2" t="s">
        <v>41</v>
      </c>
      <c r="E141" s="56"/>
      <c r="F141" s="56"/>
      <c r="G141" s="56"/>
      <c r="H141" s="56"/>
      <c r="I141" s="57" t="str">
        <f>(D10)</f>
        <v>STUDIA PIERWSZEGO STOPNIA (3-letnie, licencjackie)</v>
      </c>
      <c r="J141" s="4"/>
      <c r="K141" s="56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2"/>
      <c r="W141" s="2"/>
      <c r="X141" s="4"/>
      <c r="Y141" s="2"/>
      <c r="Z141" s="2"/>
      <c r="AA141" s="2"/>
      <c r="AB141" s="413"/>
      <c r="AC141" s="414"/>
      <c r="AD141" s="414"/>
      <c r="AE141" s="414"/>
      <c r="AF141" s="414"/>
      <c r="AG141" s="414"/>
      <c r="AH141" s="414"/>
      <c r="AI141" s="414"/>
      <c r="AJ141" s="414"/>
      <c r="AK141" s="414"/>
      <c r="AL141" s="414"/>
      <c r="AM141" s="416"/>
    </row>
    <row r="142" spans="1:39" s="54" customFormat="1" ht="15.9" customHeight="1" x14ac:dyDescent="0.25">
      <c r="A142" s="417" t="s">
        <v>54</v>
      </c>
      <c r="B142" s="418"/>
      <c r="C142" s="419"/>
      <c r="D142" s="2" t="s">
        <v>40</v>
      </c>
      <c r="E142" s="56"/>
      <c r="F142" s="56"/>
      <c r="G142" s="2"/>
      <c r="H142" s="2"/>
      <c r="I142" s="57" t="str">
        <f>(D11)</f>
        <v>STUDIA STACJONARNE</v>
      </c>
      <c r="J142" s="4"/>
      <c r="K142" s="57"/>
      <c r="L142" s="57"/>
      <c r="M142" s="58"/>
      <c r="N142" s="56"/>
      <c r="O142" s="57"/>
      <c r="P142" s="57"/>
      <c r="Q142" s="57"/>
      <c r="R142" s="57"/>
      <c r="S142" s="57"/>
      <c r="T142" s="57"/>
      <c r="U142" s="57"/>
      <c r="V142" s="2"/>
      <c r="W142" s="2"/>
      <c r="X142" s="4"/>
      <c r="Y142" s="49"/>
      <c r="Z142" s="49"/>
      <c r="AA142" s="49"/>
      <c r="AB142" s="413" t="s">
        <v>86</v>
      </c>
      <c r="AC142" s="414"/>
      <c r="AD142" s="414"/>
      <c r="AE142" s="414"/>
      <c r="AF142" s="414"/>
      <c r="AG142" s="414"/>
      <c r="AH142" s="414"/>
      <c r="AI142" s="414"/>
      <c r="AJ142" s="414"/>
      <c r="AK142" s="414"/>
      <c r="AL142" s="414"/>
      <c r="AM142" s="416"/>
    </row>
    <row r="143" spans="1:39" s="54" customFormat="1" ht="15.9" customHeight="1" x14ac:dyDescent="0.25">
      <c r="A143" s="413" t="s">
        <v>36</v>
      </c>
      <c r="B143" s="414"/>
      <c r="C143" s="415"/>
      <c r="D143" s="2" t="s">
        <v>0</v>
      </c>
      <c r="E143" s="2"/>
      <c r="F143" s="2"/>
      <c r="G143" s="2"/>
      <c r="H143" s="2"/>
      <c r="I143" s="57" t="str">
        <f>(D8)</f>
        <v>FINANSE I RACHUNKOWOŚĆ</v>
      </c>
      <c r="J143" s="4"/>
      <c r="K143" s="57"/>
      <c r="L143" s="57"/>
      <c r="M143" s="57"/>
      <c r="N143" s="56"/>
      <c r="O143" s="57"/>
      <c r="P143" s="57"/>
      <c r="Q143" s="57"/>
      <c r="R143" s="57"/>
      <c r="S143" s="57"/>
      <c r="T143" s="57"/>
      <c r="U143" s="57"/>
      <c r="V143" s="2"/>
      <c r="W143" s="2"/>
      <c r="X143" s="4"/>
      <c r="Y143" s="49"/>
      <c r="Z143" s="49"/>
      <c r="AA143" s="49"/>
      <c r="AB143" s="413" t="s">
        <v>52</v>
      </c>
      <c r="AC143" s="414"/>
      <c r="AD143" s="414"/>
      <c r="AE143" s="414"/>
      <c r="AF143" s="414"/>
      <c r="AG143" s="414"/>
      <c r="AH143" s="414"/>
      <c r="AI143" s="414"/>
      <c r="AJ143" s="414"/>
      <c r="AK143" s="414"/>
      <c r="AL143" s="414"/>
      <c r="AM143" s="416"/>
    </row>
    <row r="144" spans="1:39" s="54" customFormat="1" ht="15.9" customHeight="1" x14ac:dyDescent="0.25">
      <c r="A144" s="417" t="s">
        <v>37</v>
      </c>
      <c r="B144" s="418"/>
      <c r="C144" s="419"/>
      <c r="D144" s="5" t="s">
        <v>1</v>
      </c>
      <c r="E144" s="2"/>
      <c r="F144" s="2"/>
      <c r="G144" s="2"/>
      <c r="H144" s="2"/>
      <c r="I144" s="57" t="s">
        <v>137</v>
      </c>
      <c r="J144" s="4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2"/>
      <c r="W144" s="2"/>
      <c r="X144" s="4"/>
      <c r="Y144" s="2"/>
      <c r="Z144" s="2"/>
      <c r="AA144" s="2"/>
      <c r="AB144" s="417"/>
      <c r="AC144" s="418"/>
      <c r="AD144" s="418"/>
      <c r="AE144" s="418"/>
      <c r="AF144" s="418"/>
      <c r="AG144" s="418"/>
      <c r="AH144" s="418"/>
      <c r="AI144" s="418"/>
      <c r="AJ144" s="418"/>
      <c r="AK144" s="418"/>
      <c r="AL144" s="418"/>
      <c r="AM144" s="420"/>
    </row>
    <row r="145" spans="1:42" s="54" customFormat="1" ht="15.9" customHeight="1" x14ac:dyDescent="0.25">
      <c r="A145" s="417"/>
      <c r="B145" s="418"/>
      <c r="C145" s="419"/>
      <c r="D145" s="5"/>
      <c r="E145" s="2"/>
      <c r="F145" s="2"/>
      <c r="G145" s="2"/>
      <c r="H145" s="2"/>
      <c r="I145" s="58" t="s">
        <v>169</v>
      </c>
      <c r="J145" s="4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2"/>
      <c r="W145" s="2"/>
      <c r="X145" s="4"/>
      <c r="Y145" s="2"/>
      <c r="Z145" s="2"/>
      <c r="AA145" s="2"/>
      <c r="AB145" s="417"/>
      <c r="AC145" s="418"/>
      <c r="AD145" s="418"/>
      <c r="AE145" s="418"/>
      <c r="AF145" s="418"/>
      <c r="AG145" s="418"/>
      <c r="AH145" s="418"/>
      <c r="AI145" s="418"/>
      <c r="AJ145" s="418"/>
      <c r="AK145" s="418"/>
      <c r="AL145" s="418"/>
      <c r="AM145" s="420"/>
    </row>
    <row r="146" spans="1:42" s="54" customFormat="1" ht="15.9" customHeight="1" x14ac:dyDescent="0.25">
      <c r="A146" s="158"/>
      <c r="B146" s="30"/>
      <c r="C146" s="159"/>
      <c r="D146" s="5"/>
      <c r="E146" s="2"/>
      <c r="F146" s="2"/>
      <c r="G146" s="2"/>
      <c r="H146" s="2"/>
      <c r="I146" s="58" t="s">
        <v>138</v>
      </c>
      <c r="J146" s="4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2"/>
      <c r="W146" s="2"/>
      <c r="X146" s="4"/>
      <c r="Y146" s="2"/>
      <c r="Z146" s="2"/>
      <c r="AA146" s="2"/>
      <c r="AB146" s="158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160"/>
    </row>
    <row r="147" spans="1:42" s="54" customFormat="1" ht="15.9" customHeight="1" x14ac:dyDescent="0.25">
      <c r="A147" s="158"/>
      <c r="B147" s="30"/>
      <c r="C147" s="159"/>
      <c r="D147" s="5"/>
      <c r="E147" s="2"/>
      <c r="F147" s="2"/>
      <c r="G147" s="2"/>
      <c r="H147" s="2"/>
      <c r="I147" s="58" t="s">
        <v>210</v>
      </c>
      <c r="J147" s="4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2"/>
      <c r="W147" s="2"/>
      <c r="X147" s="4"/>
      <c r="Y147" s="2"/>
      <c r="Z147" s="2"/>
      <c r="AA147" s="2"/>
      <c r="AB147" s="158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160"/>
    </row>
    <row r="148" spans="1:42" s="54" customFormat="1" ht="15.9" customHeight="1" x14ac:dyDescent="0.25">
      <c r="A148" s="417"/>
      <c r="B148" s="418"/>
      <c r="C148" s="419"/>
      <c r="D148" s="5"/>
      <c r="E148" s="2"/>
      <c r="F148" s="2"/>
      <c r="G148" s="2"/>
      <c r="H148" s="2"/>
      <c r="I148" s="57" t="s">
        <v>211</v>
      </c>
      <c r="J148" s="4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2"/>
      <c r="W148" s="2"/>
      <c r="X148" s="4"/>
      <c r="Y148" s="2"/>
      <c r="Z148" s="2"/>
      <c r="AA148" s="2"/>
      <c r="AB148" s="417"/>
      <c r="AC148" s="418"/>
      <c r="AD148" s="418"/>
      <c r="AE148" s="418"/>
      <c r="AF148" s="418"/>
      <c r="AG148" s="418"/>
      <c r="AH148" s="418"/>
      <c r="AI148" s="418"/>
      <c r="AJ148" s="418"/>
      <c r="AK148" s="418"/>
      <c r="AL148" s="418"/>
      <c r="AM148" s="420"/>
    </row>
    <row r="149" spans="1:42" s="54" customFormat="1" ht="15.9" customHeight="1" thickBot="1" x14ac:dyDescent="0.3">
      <c r="A149" s="421"/>
      <c r="B149" s="422"/>
      <c r="C149" s="423"/>
      <c r="D149" s="424"/>
      <c r="E149" s="422"/>
      <c r="F149" s="422"/>
      <c r="G149" s="422"/>
      <c r="H149" s="422"/>
      <c r="I149" s="422"/>
      <c r="J149" s="422"/>
      <c r="K149" s="422"/>
      <c r="L149" s="422"/>
      <c r="M149" s="422"/>
      <c r="N149" s="422"/>
      <c r="O149" s="422"/>
      <c r="P149" s="422"/>
      <c r="Q149" s="422"/>
      <c r="R149" s="422"/>
      <c r="S149" s="422"/>
      <c r="T149" s="422"/>
      <c r="U149" s="422"/>
      <c r="V149" s="422"/>
      <c r="W149" s="422"/>
      <c r="X149" s="422"/>
      <c r="Y149" s="422"/>
      <c r="Z149" s="422"/>
      <c r="AA149" s="425"/>
      <c r="AB149" s="426"/>
      <c r="AC149" s="427"/>
      <c r="AD149" s="427"/>
      <c r="AE149" s="427"/>
      <c r="AF149" s="427"/>
      <c r="AG149" s="427"/>
      <c r="AH149" s="427"/>
      <c r="AI149" s="427"/>
      <c r="AJ149" s="427"/>
      <c r="AK149" s="427"/>
      <c r="AL149" s="427"/>
      <c r="AM149" s="428"/>
    </row>
    <row r="150" spans="1:42" s="54" customFormat="1" ht="6" customHeight="1" thickBot="1" x14ac:dyDescent="0.3">
      <c r="A150" s="107"/>
      <c r="B150" s="62"/>
      <c r="C150" s="62"/>
      <c r="D150" s="60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86"/>
      <c r="W150" s="86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M150" s="55"/>
    </row>
    <row r="151" spans="1:42" s="54" customFormat="1" x14ac:dyDescent="0.25">
      <c r="A151" s="396" t="s">
        <v>76</v>
      </c>
      <c r="B151" s="399" t="s">
        <v>47</v>
      </c>
      <c r="C151" s="400"/>
      <c r="D151" s="405" t="s">
        <v>2</v>
      </c>
      <c r="E151" s="406"/>
      <c r="F151" s="407"/>
      <c r="G151" s="411" t="s">
        <v>3</v>
      </c>
      <c r="H151" s="343"/>
      <c r="I151" s="343"/>
      <c r="J151" s="343"/>
      <c r="K151" s="343"/>
      <c r="L151" s="353" t="s">
        <v>127</v>
      </c>
      <c r="M151" s="343"/>
      <c r="N151" s="343"/>
      <c r="O151" s="343"/>
      <c r="P151" s="343"/>
      <c r="Q151" s="343"/>
      <c r="R151" s="343"/>
      <c r="S151" s="343"/>
      <c r="T151" s="343"/>
      <c r="U151" s="343"/>
      <c r="V151" s="343"/>
      <c r="W151" s="343"/>
      <c r="X151" s="343"/>
      <c r="Y151" s="343"/>
      <c r="Z151" s="343"/>
      <c r="AA151" s="343"/>
      <c r="AB151" s="343"/>
      <c r="AC151" s="343"/>
      <c r="AD151" s="343"/>
      <c r="AE151" s="343"/>
      <c r="AF151" s="343"/>
      <c r="AG151" s="343"/>
      <c r="AH151" s="343"/>
      <c r="AI151" s="343"/>
      <c r="AJ151" s="343"/>
      <c r="AK151" s="343"/>
      <c r="AL151" s="343"/>
      <c r="AM151" s="344"/>
    </row>
    <row r="152" spans="1:42" s="54" customFormat="1" x14ac:dyDescent="0.25">
      <c r="A152" s="397"/>
      <c r="B152" s="401"/>
      <c r="C152" s="402"/>
      <c r="D152" s="408"/>
      <c r="E152" s="409"/>
      <c r="F152" s="410"/>
      <c r="G152" s="307" t="s">
        <v>4</v>
      </c>
      <c r="H152" s="384" t="s">
        <v>5</v>
      </c>
      <c r="I152" s="384"/>
      <c r="J152" s="384"/>
      <c r="K152" s="386"/>
      <c r="L152" s="312" t="s">
        <v>55</v>
      </c>
      <c r="M152" s="313"/>
      <c r="N152" s="313"/>
      <c r="O152" s="314"/>
      <c r="P152" s="312" t="s">
        <v>56</v>
      </c>
      <c r="Q152" s="313"/>
      <c r="R152" s="313"/>
      <c r="S152" s="314"/>
      <c r="T152" s="312" t="s">
        <v>57</v>
      </c>
      <c r="U152" s="313"/>
      <c r="V152" s="313"/>
      <c r="W152" s="314"/>
      <c r="X152" s="312" t="s">
        <v>58</v>
      </c>
      <c r="Y152" s="313"/>
      <c r="Z152" s="313"/>
      <c r="AA152" s="314"/>
      <c r="AB152" s="312" t="s">
        <v>59</v>
      </c>
      <c r="AC152" s="313"/>
      <c r="AD152" s="313"/>
      <c r="AE152" s="314"/>
      <c r="AF152" s="312" t="s">
        <v>60</v>
      </c>
      <c r="AG152" s="313"/>
      <c r="AH152" s="313"/>
      <c r="AI152" s="314"/>
      <c r="AJ152" s="309" t="s">
        <v>61</v>
      </c>
      <c r="AK152" s="310"/>
      <c r="AL152" s="310"/>
      <c r="AM152" s="311"/>
    </row>
    <row r="153" spans="1:42" s="54" customFormat="1" ht="12.75" customHeight="1" x14ac:dyDescent="0.25">
      <c r="A153" s="397"/>
      <c r="B153" s="401"/>
      <c r="C153" s="402"/>
      <c r="D153" s="349" t="s">
        <v>6</v>
      </c>
      <c r="E153" s="305" t="s">
        <v>7</v>
      </c>
      <c r="F153" s="299" t="s">
        <v>38</v>
      </c>
      <c r="G153" s="412"/>
      <c r="H153" s="384" t="s">
        <v>8</v>
      </c>
      <c r="I153" s="384" t="s">
        <v>9</v>
      </c>
      <c r="J153" s="384" t="s">
        <v>62</v>
      </c>
      <c r="K153" s="386" t="s">
        <v>142</v>
      </c>
      <c r="L153" s="429" t="s">
        <v>84</v>
      </c>
      <c r="M153" s="430"/>
      <c r="N153" s="430"/>
      <c r="O153" s="430"/>
      <c r="P153" s="430"/>
      <c r="Q153" s="430"/>
      <c r="R153" s="430"/>
      <c r="S153" s="430"/>
      <c r="T153" s="430"/>
      <c r="U153" s="430"/>
      <c r="V153" s="430"/>
      <c r="W153" s="430"/>
      <c r="X153" s="430"/>
      <c r="Y153" s="430"/>
      <c r="Z153" s="430"/>
      <c r="AA153" s="430"/>
      <c r="AB153" s="430"/>
      <c r="AC153" s="430"/>
      <c r="AD153" s="430"/>
      <c r="AE153" s="430"/>
      <c r="AF153" s="430"/>
      <c r="AG153" s="430"/>
      <c r="AH153" s="430"/>
      <c r="AI153" s="430"/>
      <c r="AJ153" s="430"/>
      <c r="AK153" s="430"/>
      <c r="AL153" s="430"/>
      <c r="AM153" s="431"/>
    </row>
    <row r="154" spans="1:42" s="54" customFormat="1" x14ac:dyDescent="0.25">
      <c r="A154" s="397"/>
      <c r="B154" s="401"/>
      <c r="C154" s="402"/>
      <c r="D154" s="349"/>
      <c r="E154" s="351"/>
      <c r="F154" s="352"/>
      <c r="G154" s="412"/>
      <c r="H154" s="384"/>
      <c r="I154" s="384"/>
      <c r="J154" s="384"/>
      <c r="K154" s="386"/>
      <c r="L154" s="307" t="s">
        <v>8</v>
      </c>
      <c r="M154" s="303" t="s">
        <v>9</v>
      </c>
      <c r="N154" s="305" t="s">
        <v>10</v>
      </c>
      <c r="O154" s="299" t="s">
        <v>143</v>
      </c>
      <c r="P154" s="307" t="s">
        <v>8</v>
      </c>
      <c r="Q154" s="303" t="s">
        <v>9</v>
      </c>
      <c r="R154" s="305" t="s">
        <v>10</v>
      </c>
      <c r="S154" s="299" t="s">
        <v>143</v>
      </c>
      <c r="T154" s="307" t="s">
        <v>8</v>
      </c>
      <c r="U154" s="303" t="s">
        <v>9</v>
      </c>
      <c r="V154" s="305" t="s">
        <v>10</v>
      </c>
      <c r="W154" s="299" t="s">
        <v>143</v>
      </c>
      <c r="X154" s="307" t="s">
        <v>8</v>
      </c>
      <c r="Y154" s="303" t="s">
        <v>9</v>
      </c>
      <c r="Z154" s="305" t="s">
        <v>10</v>
      </c>
      <c r="AA154" s="299" t="s">
        <v>143</v>
      </c>
      <c r="AB154" s="307" t="s">
        <v>8</v>
      </c>
      <c r="AC154" s="303" t="s">
        <v>9</v>
      </c>
      <c r="AD154" s="305" t="s">
        <v>10</v>
      </c>
      <c r="AE154" s="299" t="s">
        <v>143</v>
      </c>
      <c r="AF154" s="307" t="s">
        <v>8</v>
      </c>
      <c r="AG154" s="303" t="s">
        <v>9</v>
      </c>
      <c r="AH154" s="305" t="s">
        <v>10</v>
      </c>
      <c r="AI154" s="299" t="s">
        <v>143</v>
      </c>
      <c r="AJ154" s="354" t="s">
        <v>8</v>
      </c>
      <c r="AK154" s="356" t="s">
        <v>9</v>
      </c>
      <c r="AL154" s="297" t="s">
        <v>10</v>
      </c>
      <c r="AM154" s="295" t="s">
        <v>63</v>
      </c>
    </row>
    <row r="155" spans="1:42" s="54" customFormat="1" ht="13.8" thickBot="1" x14ac:dyDescent="0.3">
      <c r="A155" s="398"/>
      <c r="B155" s="403"/>
      <c r="C155" s="404"/>
      <c r="D155" s="350"/>
      <c r="E155" s="306"/>
      <c r="F155" s="300"/>
      <c r="G155" s="308"/>
      <c r="H155" s="385"/>
      <c r="I155" s="385"/>
      <c r="J155" s="385"/>
      <c r="K155" s="387"/>
      <c r="L155" s="308"/>
      <c r="M155" s="304"/>
      <c r="N155" s="306"/>
      <c r="O155" s="300"/>
      <c r="P155" s="308"/>
      <c r="Q155" s="304"/>
      <c r="R155" s="306"/>
      <c r="S155" s="300"/>
      <c r="T155" s="308"/>
      <c r="U155" s="304"/>
      <c r="V155" s="306"/>
      <c r="W155" s="300"/>
      <c r="X155" s="308"/>
      <c r="Y155" s="304"/>
      <c r="Z155" s="306"/>
      <c r="AA155" s="300"/>
      <c r="AB155" s="308"/>
      <c r="AC155" s="304"/>
      <c r="AD155" s="306"/>
      <c r="AE155" s="300"/>
      <c r="AF155" s="308"/>
      <c r="AG155" s="304"/>
      <c r="AH155" s="306"/>
      <c r="AI155" s="300"/>
      <c r="AJ155" s="355"/>
      <c r="AK155" s="357"/>
      <c r="AL155" s="298"/>
      <c r="AM155" s="296"/>
    </row>
    <row r="156" spans="1:42" s="58" customFormat="1" ht="18" customHeight="1" thickBot="1" x14ac:dyDescent="0.3">
      <c r="A156" s="63" t="s">
        <v>32</v>
      </c>
      <c r="B156" s="454" t="s">
        <v>79</v>
      </c>
      <c r="C156" s="454"/>
      <c r="D156" s="480"/>
      <c r="E156" s="480"/>
      <c r="F156" s="109"/>
      <c r="G156" s="109"/>
      <c r="H156" s="481"/>
      <c r="I156" s="480"/>
      <c r="J156" s="480"/>
      <c r="K156" s="480"/>
      <c r="L156" s="480"/>
      <c r="M156" s="480"/>
      <c r="N156" s="480"/>
      <c r="O156" s="480"/>
      <c r="P156" s="480"/>
      <c r="Q156" s="480"/>
      <c r="R156" s="480"/>
      <c r="S156" s="480"/>
      <c r="T156" s="480"/>
      <c r="U156" s="480"/>
      <c r="V156" s="480"/>
      <c r="W156" s="480"/>
      <c r="X156" s="480"/>
      <c r="Y156" s="480"/>
      <c r="Z156" s="480"/>
      <c r="AA156" s="480"/>
      <c r="AB156" s="480"/>
      <c r="AC156" s="480"/>
      <c r="AD156" s="480"/>
      <c r="AE156" s="480"/>
      <c r="AF156" s="480"/>
      <c r="AG156" s="480"/>
      <c r="AH156" s="480"/>
      <c r="AI156" s="480"/>
      <c r="AJ156" s="480"/>
      <c r="AK156" s="480"/>
      <c r="AL156" s="480"/>
      <c r="AM156" s="482"/>
    </row>
    <row r="157" spans="1:42" s="54" customFormat="1" ht="18" customHeight="1" x14ac:dyDescent="0.25">
      <c r="A157" s="12" t="s">
        <v>12</v>
      </c>
      <c r="B157" s="458" t="s">
        <v>133</v>
      </c>
      <c r="C157" s="459"/>
      <c r="D157" s="151"/>
      <c r="E157" s="152">
        <v>2</v>
      </c>
      <c r="F157" s="8">
        <v>2</v>
      </c>
      <c r="G157" s="171">
        <f>SUM(H157:K157)</f>
        <v>30</v>
      </c>
      <c r="H157" s="7">
        <f>L157+P157+T157+X157+AB157+AF157+AJ157</f>
        <v>15</v>
      </c>
      <c r="I157" s="172">
        <f>M157+Q157+U157+Y157+AC157+AG157+AK157</f>
        <v>15</v>
      </c>
      <c r="J157" s="7"/>
      <c r="K157" s="7"/>
      <c r="L157" s="6"/>
      <c r="M157" s="7"/>
      <c r="N157" s="7"/>
      <c r="O157" s="8"/>
      <c r="P157" s="153">
        <v>15</v>
      </c>
      <c r="Q157" s="7">
        <v>15</v>
      </c>
      <c r="R157" s="7"/>
      <c r="S157" s="8"/>
      <c r="T157" s="153"/>
      <c r="U157" s="7"/>
      <c r="V157" s="7"/>
      <c r="W157" s="8"/>
      <c r="X157" s="153"/>
      <c r="Y157" s="7"/>
      <c r="Z157" s="7"/>
      <c r="AA157" s="8"/>
      <c r="AB157" s="153"/>
      <c r="AC157" s="7"/>
      <c r="AD157" s="7"/>
      <c r="AE157" s="32"/>
      <c r="AF157" s="110"/>
      <c r="AG157" s="31"/>
      <c r="AH157" s="31"/>
      <c r="AI157" s="32"/>
      <c r="AJ157" s="136"/>
      <c r="AK157" s="137"/>
      <c r="AL157" s="137"/>
      <c r="AM157" s="121"/>
    </row>
    <row r="158" spans="1:42" s="54" customFormat="1" ht="18" customHeight="1" x14ac:dyDescent="0.25">
      <c r="A158" s="16" t="s">
        <v>13</v>
      </c>
      <c r="B158" s="460" t="s">
        <v>108</v>
      </c>
      <c r="C158" s="461"/>
      <c r="D158" s="111">
        <v>1</v>
      </c>
      <c r="E158" s="18">
        <v>1</v>
      </c>
      <c r="F158" s="19">
        <v>4</v>
      </c>
      <c r="G158" s="154">
        <f t="shared" ref="G158:G175" si="11">SUM(H158:K158)</f>
        <v>60</v>
      </c>
      <c r="H158" s="17">
        <f t="shared" ref="H158:H174" si="12">L158+P158+T158+X158+AB158+AF158+AJ158</f>
        <v>30</v>
      </c>
      <c r="I158" s="17">
        <f t="shared" ref="I158:I164" si="13">M158+Q158+U158+Y158+AC158+AG158+AK158</f>
        <v>30</v>
      </c>
      <c r="J158" s="17"/>
      <c r="K158" s="17"/>
      <c r="L158" s="16"/>
      <c r="M158" s="17"/>
      <c r="N158" s="17"/>
      <c r="O158" s="19"/>
      <c r="P158" s="143">
        <v>30</v>
      </c>
      <c r="Q158" s="17">
        <v>30</v>
      </c>
      <c r="R158" s="17"/>
      <c r="S158" s="18"/>
      <c r="T158" s="16"/>
      <c r="U158" s="17"/>
      <c r="V158" s="17"/>
      <c r="W158" s="19"/>
      <c r="X158" s="16"/>
      <c r="Y158" s="17"/>
      <c r="Z158" s="17"/>
      <c r="AA158" s="19"/>
      <c r="AB158" s="20"/>
      <c r="AC158" s="17"/>
      <c r="AD158" s="17"/>
      <c r="AE158" s="103"/>
      <c r="AF158" s="36"/>
      <c r="AG158" s="34"/>
      <c r="AH158" s="34"/>
      <c r="AI158" s="35"/>
      <c r="AJ158" s="122"/>
      <c r="AK158" s="123"/>
      <c r="AL158" s="123"/>
      <c r="AM158" s="124"/>
    </row>
    <row r="159" spans="1:42" s="4" customFormat="1" ht="18" customHeight="1" x14ac:dyDescent="0.25">
      <c r="A159" s="16" t="s">
        <v>14</v>
      </c>
      <c r="B159" s="460" t="s">
        <v>111</v>
      </c>
      <c r="C159" s="478"/>
      <c r="D159" s="111">
        <v>1</v>
      </c>
      <c r="E159" s="18">
        <v>1</v>
      </c>
      <c r="F159" s="19">
        <v>4</v>
      </c>
      <c r="G159" s="154">
        <f t="shared" si="11"/>
        <v>60</v>
      </c>
      <c r="H159" s="17">
        <f t="shared" si="12"/>
        <v>30</v>
      </c>
      <c r="I159" s="17">
        <f t="shared" si="13"/>
        <v>30</v>
      </c>
      <c r="J159" s="17"/>
      <c r="K159" s="17"/>
      <c r="L159" s="16"/>
      <c r="M159" s="17"/>
      <c r="N159" s="17"/>
      <c r="O159" s="19"/>
      <c r="P159" s="142">
        <v>30</v>
      </c>
      <c r="Q159" s="17">
        <v>30</v>
      </c>
      <c r="R159" s="17"/>
      <c r="S159" s="19"/>
      <c r="T159" s="20"/>
      <c r="U159" s="17"/>
      <c r="V159" s="17"/>
      <c r="W159" s="19"/>
      <c r="X159" s="20"/>
      <c r="Y159" s="17"/>
      <c r="Z159" s="17"/>
      <c r="AA159" s="19"/>
      <c r="AB159" s="20"/>
      <c r="AC159" s="17"/>
      <c r="AD159" s="17"/>
      <c r="AE159" s="35"/>
      <c r="AF159" s="99"/>
      <c r="AG159" s="34"/>
      <c r="AH159" s="34"/>
      <c r="AI159" s="35"/>
      <c r="AJ159" s="122"/>
      <c r="AK159" s="123"/>
      <c r="AL159" s="123"/>
      <c r="AM159" s="124"/>
      <c r="AP159" s="54"/>
    </row>
    <row r="160" spans="1:42" s="54" customFormat="1" ht="18" customHeight="1" x14ac:dyDescent="0.25">
      <c r="A160" s="16" t="s">
        <v>15</v>
      </c>
      <c r="B160" s="460" t="s">
        <v>128</v>
      </c>
      <c r="C160" s="461"/>
      <c r="D160" s="111">
        <v>1</v>
      </c>
      <c r="E160" s="18">
        <v>1</v>
      </c>
      <c r="F160" s="19">
        <v>4</v>
      </c>
      <c r="G160" s="154">
        <f t="shared" si="11"/>
        <v>45</v>
      </c>
      <c r="H160" s="17">
        <f t="shared" si="12"/>
        <v>30</v>
      </c>
      <c r="I160" s="17">
        <f t="shared" si="13"/>
        <v>15</v>
      </c>
      <c r="J160" s="17"/>
      <c r="K160" s="17"/>
      <c r="L160" s="16"/>
      <c r="M160" s="17"/>
      <c r="N160" s="17"/>
      <c r="O160" s="19"/>
      <c r="P160" s="142">
        <v>30</v>
      </c>
      <c r="Q160" s="17">
        <v>15</v>
      </c>
      <c r="R160" s="17"/>
      <c r="S160" s="19"/>
      <c r="T160" s="20"/>
      <c r="U160" s="17"/>
      <c r="V160" s="17"/>
      <c r="W160" s="19"/>
      <c r="X160" s="20"/>
      <c r="Y160" s="17"/>
      <c r="Z160" s="17"/>
      <c r="AA160" s="19"/>
      <c r="AB160" s="20"/>
      <c r="AC160" s="17"/>
      <c r="AD160" s="17"/>
      <c r="AE160" s="35"/>
      <c r="AF160" s="99"/>
      <c r="AG160" s="34"/>
      <c r="AH160" s="34"/>
      <c r="AI160" s="35"/>
      <c r="AJ160" s="122"/>
      <c r="AK160" s="123"/>
      <c r="AL160" s="123"/>
      <c r="AM160" s="124"/>
    </row>
    <row r="161" spans="1:42" s="54" customFormat="1" ht="18" customHeight="1" x14ac:dyDescent="0.25">
      <c r="A161" s="16" t="s">
        <v>16</v>
      </c>
      <c r="B161" s="460" t="s">
        <v>147</v>
      </c>
      <c r="C161" s="461"/>
      <c r="D161" s="111">
        <v>1</v>
      </c>
      <c r="E161" s="18">
        <v>1</v>
      </c>
      <c r="F161" s="19">
        <v>3</v>
      </c>
      <c r="G161" s="154">
        <f t="shared" si="11"/>
        <v>30</v>
      </c>
      <c r="H161" s="17">
        <f t="shared" si="12"/>
        <v>15</v>
      </c>
      <c r="I161" s="17">
        <f t="shared" si="13"/>
        <v>15</v>
      </c>
      <c r="J161" s="17"/>
      <c r="K161" s="17"/>
      <c r="L161" s="16"/>
      <c r="M161" s="17"/>
      <c r="N161" s="17"/>
      <c r="O161" s="19"/>
      <c r="P161" s="142">
        <v>15</v>
      </c>
      <c r="Q161" s="17">
        <v>15</v>
      </c>
      <c r="R161" s="17"/>
      <c r="S161" s="19"/>
      <c r="T161" s="154"/>
      <c r="U161" s="17"/>
      <c r="V161" s="17"/>
      <c r="W161" s="19"/>
      <c r="X161" s="20"/>
      <c r="Y161" s="17"/>
      <c r="Z161" s="17"/>
      <c r="AA161" s="19"/>
      <c r="AB161" s="20"/>
      <c r="AC161" s="17"/>
      <c r="AD161" s="17"/>
      <c r="AE161" s="35"/>
      <c r="AF161" s="99"/>
      <c r="AG161" s="34"/>
      <c r="AH161" s="34"/>
      <c r="AI161" s="35"/>
      <c r="AJ161" s="122"/>
      <c r="AK161" s="123"/>
      <c r="AL161" s="123"/>
      <c r="AM161" s="124"/>
    </row>
    <row r="162" spans="1:42" s="54" customFormat="1" ht="18" customHeight="1" x14ac:dyDescent="0.25">
      <c r="A162" s="16" t="s">
        <v>26</v>
      </c>
      <c r="B162" s="460" t="s">
        <v>162</v>
      </c>
      <c r="C162" s="461"/>
      <c r="D162" s="111">
        <v>1</v>
      </c>
      <c r="E162" s="18">
        <v>1</v>
      </c>
      <c r="F162" s="19">
        <v>4</v>
      </c>
      <c r="G162" s="154">
        <f t="shared" si="11"/>
        <v>45</v>
      </c>
      <c r="H162" s="17">
        <f t="shared" si="12"/>
        <v>30</v>
      </c>
      <c r="I162" s="17">
        <f t="shared" si="13"/>
        <v>15</v>
      </c>
      <c r="J162" s="17"/>
      <c r="K162" s="17"/>
      <c r="L162" s="16"/>
      <c r="M162" s="17"/>
      <c r="N162" s="17"/>
      <c r="O162" s="19"/>
      <c r="P162" s="20"/>
      <c r="Q162" s="17"/>
      <c r="R162" s="17"/>
      <c r="S162" s="19"/>
      <c r="T162" s="144">
        <v>30</v>
      </c>
      <c r="U162" s="17">
        <v>15</v>
      </c>
      <c r="V162" s="17"/>
      <c r="W162" s="19"/>
      <c r="X162" s="20"/>
      <c r="Y162" s="17"/>
      <c r="Z162" s="17"/>
      <c r="AA162" s="19"/>
      <c r="AB162" s="20"/>
      <c r="AC162" s="17"/>
      <c r="AD162" s="17"/>
      <c r="AE162" s="35"/>
      <c r="AF162" s="99"/>
      <c r="AG162" s="34"/>
      <c r="AH162" s="34"/>
      <c r="AI162" s="35"/>
      <c r="AJ162" s="122"/>
      <c r="AK162" s="123"/>
      <c r="AL162" s="123"/>
      <c r="AM162" s="124"/>
    </row>
    <row r="163" spans="1:42" s="54" customFormat="1" ht="18" customHeight="1" x14ac:dyDescent="0.25">
      <c r="A163" s="16" t="s">
        <v>27</v>
      </c>
      <c r="B163" s="460" t="s">
        <v>206</v>
      </c>
      <c r="C163" s="461"/>
      <c r="D163" s="111">
        <v>1</v>
      </c>
      <c r="E163" s="18">
        <v>2</v>
      </c>
      <c r="F163" s="19">
        <v>4</v>
      </c>
      <c r="G163" s="154">
        <f t="shared" si="11"/>
        <v>45</v>
      </c>
      <c r="H163" s="17">
        <f t="shared" si="12"/>
        <v>15</v>
      </c>
      <c r="I163" s="17">
        <f t="shared" si="13"/>
        <v>15</v>
      </c>
      <c r="J163" s="17">
        <f>N163+R163+V163+Z163+AD163+AH163+AL163</f>
        <v>15</v>
      </c>
      <c r="K163" s="17"/>
      <c r="L163" s="16"/>
      <c r="M163" s="17"/>
      <c r="N163" s="17"/>
      <c r="O163" s="19"/>
      <c r="P163" s="20"/>
      <c r="Q163" s="17"/>
      <c r="R163" s="17"/>
      <c r="S163" s="19"/>
      <c r="T163" s="144">
        <v>15</v>
      </c>
      <c r="U163" s="17">
        <v>15</v>
      </c>
      <c r="V163" s="17">
        <v>15</v>
      </c>
      <c r="W163" s="19"/>
      <c r="X163" s="20"/>
      <c r="Y163" s="17"/>
      <c r="Z163" s="17"/>
      <c r="AA163" s="19"/>
      <c r="AB163" s="20"/>
      <c r="AC163" s="17"/>
      <c r="AD163" s="17"/>
      <c r="AE163" s="35"/>
      <c r="AF163" s="36"/>
      <c r="AG163" s="34"/>
      <c r="AH163" s="34"/>
      <c r="AI163" s="35"/>
      <c r="AJ163" s="138"/>
      <c r="AK163" s="123"/>
      <c r="AL163" s="123"/>
      <c r="AM163" s="124"/>
    </row>
    <row r="164" spans="1:42" s="54" customFormat="1" ht="18" customHeight="1" x14ac:dyDescent="0.25">
      <c r="A164" s="16" t="s">
        <v>28</v>
      </c>
      <c r="B164" s="460" t="s">
        <v>148</v>
      </c>
      <c r="C164" s="461"/>
      <c r="D164" s="111"/>
      <c r="E164" s="18">
        <v>2</v>
      </c>
      <c r="F164" s="19">
        <v>2</v>
      </c>
      <c r="G164" s="154">
        <f t="shared" si="11"/>
        <v>30</v>
      </c>
      <c r="H164" s="17">
        <f t="shared" si="12"/>
        <v>15</v>
      </c>
      <c r="I164" s="17">
        <f t="shared" si="13"/>
        <v>15</v>
      </c>
      <c r="J164" s="17"/>
      <c r="K164" s="17"/>
      <c r="L164" s="16"/>
      <c r="M164" s="17"/>
      <c r="N164" s="17"/>
      <c r="O164" s="19"/>
      <c r="P164" s="20"/>
      <c r="Q164" s="17"/>
      <c r="R164" s="17"/>
      <c r="S164" s="19"/>
      <c r="T164" s="20">
        <v>15</v>
      </c>
      <c r="U164" s="17">
        <v>15</v>
      </c>
      <c r="V164" s="17"/>
      <c r="W164" s="19"/>
      <c r="X164" s="20"/>
      <c r="Y164" s="17"/>
      <c r="Z164" s="17"/>
      <c r="AA164" s="19"/>
      <c r="AB164" s="20"/>
      <c r="AC164" s="17"/>
      <c r="AD164" s="17"/>
      <c r="AE164" s="35"/>
      <c r="AF164" s="99"/>
      <c r="AG164" s="34"/>
      <c r="AH164" s="34"/>
      <c r="AI164" s="35"/>
      <c r="AJ164" s="122"/>
      <c r="AK164" s="123"/>
      <c r="AL164" s="123"/>
      <c r="AM164" s="124"/>
    </row>
    <row r="165" spans="1:42" s="54" customFormat="1" ht="18" customHeight="1" x14ac:dyDescent="0.25">
      <c r="A165" s="16" t="s">
        <v>29</v>
      </c>
      <c r="B165" s="460" t="s">
        <v>114</v>
      </c>
      <c r="C165" s="461"/>
      <c r="D165" s="111"/>
      <c r="E165" s="18">
        <v>2</v>
      </c>
      <c r="F165" s="19">
        <v>4</v>
      </c>
      <c r="G165" s="154">
        <f t="shared" si="11"/>
        <v>45</v>
      </c>
      <c r="H165" s="17">
        <f>L165+P165+T165+X165+AB165+AF165+AJ165</f>
        <v>15</v>
      </c>
      <c r="I165" s="17"/>
      <c r="J165" s="17"/>
      <c r="K165" s="17">
        <f t="shared" ref="K165" si="14">O165+S165+W165+AA165+AE165+AI165+AM165</f>
        <v>30</v>
      </c>
      <c r="L165" s="16"/>
      <c r="M165" s="17"/>
      <c r="N165" s="17"/>
      <c r="O165" s="19"/>
      <c r="P165" s="20"/>
      <c r="Q165" s="17"/>
      <c r="R165" s="17"/>
      <c r="S165" s="19"/>
      <c r="T165" s="20">
        <v>15</v>
      </c>
      <c r="U165" s="17"/>
      <c r="V165" s="17"/>
      <c r="W165" s="19">
        <v>30</v>
      </c>
      <c r="X165" s="20"/>
      <c r="Y165" s="17"/>
      <c r="Z165" s="17"/>
      <c r="AA165" s="19"/>
      <c r="AB165" s="20"/>
      <c r="AC165" s="17"/>
      <c r="AD165" s="17"/>
      <c r="AE165" s="35"/>
      <c r="AF165" s="99"/>
      <c r="AG165" s="34"/>
      <c r="AH165" s="34"/>
      <c r="AI165" s="35"/>
      <c r="AJ165" s="122"/>
      <c r="AK165" s="123"/>
      <c r="AL165" s="123"/>
      <c r="AM165" s="124"/>
    </row>
    <row r="166" spans="1:42" s="54" customFormat="1" ht="31.95" customHeight="1" x14ac:dyDescent="0.25">
      <c r="A166" s="16" t="s">
        <v>30</v>
      </c>
      <c r="B166" s="470" t="s">
        <v>149</v>
      </c>
      <c r="C166" s="479"/>
      <c r="D166" s="111"/>
      <c r="E166" s="18">
        <v>1</v>
      </c>
      <c r="F166" s="19">
        <v>2</v>
      </c>
      <c r="G166" s="154">
        <f t="shared" si="11"/>
        <v>15</v>
      </c>
      <c r="H166" s="17"/>
      <c r="I166" s="20"/>
      <c r="J166" s="17">
        <f>N166+R166+V166+Z166+AD166+AH166+AL166</f>
        <v>15</v>
      </c>
      <c r="K166" s="17"/>
      <c r="L166" s="16"/>
      <c r="M166" s="17"/>
      <c r="N166" s="17"/>
      <c r="O166" s="19"/>
      <c r="P166" s="20"/>
      <c r="Q166" s="17"/>
      <c r="R166" s="17"/>
      <c r="S166" s="19"/>
      <c r="T166" s="20"/>
      <c r="U166" s="17"/>
      <c r="V166" s="17">
        <v>15</v>
      </c>
      <c r="W166" s="19"/>
      <c r="X166" s="20"/>
      <c r="Y166" s="17"/>
      <c r="Z166" s="17"/>
      <c r="AA166" s="19"/>
      <c r="AB166" s="20"/>
      <c r="AC166" s="17"/>
      <c r="AD166" s="17"/>
      <c r="AE166" s="35"/>
      <c r="AF166" s="99"/>
      <c r="AG166" s="34"/>
      <c r="AH166" s="34"/>
      <c r="AI166" s="35"/>
      <c r="AJ166" s="122"/>
      <c r="AK166" s="123"/>
      <c r="AL166" s="123"/>
      <c r="AM166" s="124"/>
    </row>
    <row r="167" spans="1:42" s="54" customFormat="1" ht="31.95" customHeight="1" x14ac:dyDescent="0.25">
      <c r="A167" s="16" t="s">
        <v>42</v>
      </c>
      <c r="B167" s="531" t="s">
        <v>215</v>
      </c>
      <c r="C167" s="532"/>
      <c r="D167" s="111"/>
      <c r="E167" s="18">
        <v>1</v>
      </c>
      <c r="F167" s="19">
        <v>2</v>
      </c>
      <c r="G167" s="154">
        <f t="shared" si="11"/>
        <v>15</v>
      </c>
      <c r="H167" s="17"/>
      <c r="I167" s="20"/>
      <c r="J167" s="17"/>
      <c r="K167" s="167">
        <f>O167+S167+W167+AA167+AE167+AI167+AM167</f>
        <v>15</v>
      </c>
      <c r="L167" s="16"/>
      <c r="M167" s="17"/>
      <c r="N167" s="17"/>
      <c r="O167" s="19"/>
      <c r="P167" s="20"/>
      <c r="Q167" s="17"/>
      <c r="R167" s="17"/>
      <c r="S167" s="19"/>
      <c r="T167" s="20"/>
      <c r="U167" s="17"/>
      <c r="V167" s="17"/>
      <c r="W167" s="162">
        <v>15</v>
      </c>
      <c r="X167" s="20"/>
      <c r="Y167" s="17"/>
      <c r="Z167" s="17"/>
      <c r="AA167" s="19"/>
      <c r="AB167" s="20"/>
      <c r="AC167" s="17"/>
      <c r="AD167" s="17"/>
      <c r="AE167" s="35"/>
      <c r="AF167" s="99"/>
      <c r="AG167" s="34"/>
      <c r="AH167" s="34"/>
      <c r="AI167" s="35"/>
      <c r="AJ167" s="122"/>
      <c r="AK167" s="123"/>
      <c r="AL167" s="123"/>
      <c r="AM167" s="124"/>
      <c r="AP167" s="174" t="s">
        <v>279</v>
      </c>
    </row>
    <row r="168" spans="1:42" s="54" customFormat="1" ht="18" customHeight="1" x14ac:dyDescent="0.25">
      <c r="A168" s="16" t="s">
        <v>96</v>
      </c>
      <c r="B168" s="460" t="s">
        <v>185</v>
      </c>
      <c r="C168" s="461"/>
      <c r="D168" s="111"/>
      <c r="E168" s="18">
        <v>2</v>
      </c>
      <c r="F168" s="19">
        <v>6</v>
      </c>
      <c r="G168" s="154">
        <f t="shared" si="11"/>
        <v>60</v>
      </c>
      <c r="H168" s="17"/>
      <c r="I168" s="20"/>
      <c r="J168" s="17">
        <f>N168+R168+V168+Z168+AD168+AH168+AL168</f>
        <v>60</v>
      </c>
      <c r="K168" s="17"/>
      <c r="L168" s="16"/>
      <c r="M168" s="17"/>
      <c r="N168" s="17"/>
      <c r="O168" s="19"/>
      <c r="P168" s="20"/>
      <c r="Q168" s="17"/>
      <c r="R168" s="17"/>
      <c r="S168" s="19"/>
      <c r="T168" s="20"/>
      <c r="U168" s="17"/>
      <c r="V168" s="17">
        <v>30</v>
      </c>
      <c r="W168" s="19"/>
      <c r="X168" s="20"/>
      <c r="Y168" s="17"/>
      <c r="Z168" s="17">
        <v>30</v>
      </c>
      <c r="AA168" s="19"/>
      <c r="AB168" s="20"/>
      <c r="AC168" s="17"/>
      <c r="AD168" s="17"/>
      <c r="AE168" s="35"/>
      <c r="AF168" s="99"/>
      <c r="AG168" s="34"/>
      <c r="AH168" s="34"/>
      <c r="AI168" s="35"/>
      <c r="AJ168" s="122"/>
      <c r="AK168" s="123"/>
      <c r="AL168" s="123"/>
      <c r="AM168" s="124"/>
    </row>
    <row r="169" spans="1:42" s="54" customFormat="1" ht="18" customHeight="1" x14ac:dyDescent="0.25">
      <c r="A169" s="16" t="s">
        <v>109</v>
      </c>
      <c r="B169" s="460" t="s">
        <v>112</v>
      </c>
      <c r="C169" s="461"/>
      <c r="D169" s="111">
        <v>1</v>
      </c>
      <c r="E169" s="18">
        <v>2</v>
      </c>
      <c r="F169" s="19">
        <v>3</v>
      </c>
      <c r="G169" s="154">
        <f t="shared" si="11"/>
        <v>45</v>
      </c>
      <c r="H169" s="17">
        <f t="shared" si="12"/>
        <v>15</v>
      </c>
      <c r="I169" s="20">
        <f>M169+Q169+U169+Y169+AC169+AG169+AK169</f>
        <v>15</v>
      </c>
      <c r="J169" s="17">
        <f>N169+R169+V169+Z169+AD169+AH169+AL169</f>
        <v>15</v>
      </c>
      <c r="K169" s="17"/>
      <c r="L169" s="16"/>
      <c r="M169" s="17"/>
      <c r="N169" s="17"/>
      <c r="O169" s="19"/>
      <c r="P169" s="20"/>
      <c r="Q169" s="17"/>
      <c r="R169" s="17"/>
      <c r="S169" s="19"/>
      <c r="T169" s="20"/>
      <c r="U169" s="17"/>
      <c r="V169" s="17"/>
      <c r="W169" s="19"/>
      <c r="X169" s="142">
        <v>15</v>
      </c>
      <c r="Y169" s="17">
        <v>15</v>
      </c>
      <c r="Z169" s="17">
        <v>15</v>
      </c>
      <c r="AA169" s="19"/>
      <c r="AB169" s="20"/>
      <c r="AC169" s="17"/>
      <c r="AD169" s="17"/>
      <c r="AE169" s="35"/>
      <c r="AF169" s="99"/>
      <c r="AG169" s="34"/>
      <c r="AH169" s="34"/>
      <c r="AI169" s="35"/>
      <c r="AJ169" s="122"/>
      <c r="AK169" s="123"/>
      <c r="AL169" s="123"/>
      <c r="AM169" s="124"/>
    </row>
    <row r="170" spans="1:42" s="54" customFormat="1" ht="18" customHeight="1" x14ac:dyDescent="0.25">
      <c r="A170" s="16" t="s">
        <v>118</v>
      </c>
      <c r="B170" s="460" t="s">
        <v>164</v>
      </c>
      <c r="C170" s="461"/>
      <c r="D170" s="111"/>
      <c r="E170" s="18">
        <v>2</v>
      </c>
      <c r="F170" s="19">
        <v>3</v>
      </c>
      <c r="G170" s="154">
        <f t="shared" si="11"/>
        <v>30</v>
      </c>
      <c r="H170" s="17"/>
      <c r="I170" s="20">
        <f>M170+Q170+U170+Y170+AC170+AG170+AK170</f>
        <v>15</v>
      </c>
      <c r="J170" s="17">
        <f>N170+R170+V170+Z170+AD170+AH170+AL170</f>
        <v>15</v>
      </c>
      <c r="K170" s="17"/>
      <c r="L170" s="16"/>
      <c r="M170" s="17"/>
      <c r="N170" s="17"/>
      <c r="O170" s="19"/>
      <c r="P170" s="20"/>
      <c r="Q170" s="17"/>
      <c r="R170" s="17"/>
      <c r="S170" s="19"/>
      <c r="T170" s="20"/>
      <c r="U170" s="17"/>
      <c r="V170" s="17"/>
      <c r="W170" s="19"/>
      <c r="X170" s="20"/>
      <c r="Y170" s="17">
        <v>15</v>
      </c>
      <c r="Z170" s="17">
        <v>15</v>
      </c>
      <c r="AA170" s="19"/>
      <c r="AB170" s="20"/>
      <c r="AC170" s="17"/>
      <c r="AD170" s="17"/>
      <c r="AE170" s="35"/>
      <c r="AF170" s="99"/>
      <c r="AG170" s="34"/>
      <c r="AH170" s="34"/>
      <c r="AI170" s="35"/>
      <c r="AJ170" s="122"/>
      <c r="AK170" s="123"/>
      <c r="AL170" s="123"/>
      <c r="AM170" s="124"/>
    </row>
    <row r="171" spans="1:42" s="54" customFormat="1" ht="18" customHeight="1" x14ac:dyDescent="0.25">
      <c r="A171" s="16" t="s">
        <v>129</v>
      </c>
      <c r="B171" s="460" t="s">
        <v>110</v>
      </c>
      <c r="C171" s="461"/>
      <c r="D171" s="111">
        <v>1</v>
      </c>
      <c r="E171" s="18">
        <v>1</v>
      </c>
      <c r="F171" s="19">
        <v>4</v>
      </c>
      <c r="G171" s="154">
        <f t="shared" si="11"/>
        <v>60</v>
      </c>
      <c r="H171" s="17">
        <f t="shared" si="12"/>
        <v>30</v>
      </c>
      <c r="I171" s="20">
        <f>M171+Q171+U171+Y171+AC171+AG171+AK171</f>
        <v>30</v>
      </c>
      <c r="J171" s="17"/>
      <c r="K171" s="17"/>
      <c r="L171" s="16"/>
      <c r="M171" s="17"/>
      <c r="N171" s="17"/>
      <c r="O171" s="19"/>
      <c r="P171" s="20"/>
      <c r="Q171" s="17"/>
      <c r="R171" s="17"/>
      <c r="S171" s="19"/>
      <c r="T171" s="20"/>
      <c r="U171" s="17"/>
      <c r="V171" s="17"/>
      <c r="W171" s="19"/>
      <c r="X171" s="142">
        <v>30</v>
      </c>
      <c r="Y171" s="17">
        <v>30</v>
      </c>
      <c r="Z171" s="17"/>
      <c r="AA171" s="19"/>
      <c r="AB171" s="20"/>
      <c r="AC171" s="17"/>
      <c r="AD171" s="17"/>
      <c r="AE171" s="35"/>
      <c r="AF171" s="99"/>
      <c r="AG171" s="34"/>
      <c r="AH171" s="34"/>
      <c r="AI171" s="35"/>
      <c r="AJ171" s="122"/>
      <c r="AK171" s="123"/>
      <c r="AL171" s="123"/>
      <c r="AM171" s="124"/>
    </row>
    <row r="172" spans="1:42" s="54" customFormat="1" ht="18" customHeight="1" x14ac:dyDescent="0.25">
      <c r="A172" s="16" t="s">
        <v>150</v>
      </c>
      <c r="B172" s="460" t="s">
        <v>113</v>
      </c>
      <c r="C172" s="461"/>
      <c r="D172" s="111"/>
      <c r="E172" s="18">
        <v>2</v>
      </c>
      <c r="F172" s="19">
        <v>2</v>
      </c>
      <c r="G172" s="154">
        <f t="shared" si="11"/>
        <v>30</v>
      </c>
      <c r="H172" s="17">
        <f t="shared" si="12"/>
        <v>15</v>
      </c>
      <c r="I172" s="20">
        <f>M172+Q172+U172+Y172+AC172+AG172+AK172</f>
        <v>15</v>
      </c>
      <c r="J172" s="20"/>
      <c r="K172" s="20"/>
      <c r="L172" s="16"/>
      <c r="M172" s="17"/>
      <c r="N172" s="17"/>
      <c r="O172" s="19"/>
      <c r="P172" s="20"/>
      <c r="Q172" s="17"/>
      <c r="R172" s="17"/>
      <c r="S172" s="19"/>
      <c r="T172" s="20"/>
      <c r="U172" s="17"/>
      <c r="V172" s="17"/>
      <c r="W172" s="19"/>
      <c r="X172" s="20">
        <v>15</v>
      </c>
      <c r="Y172" s="17">
        <v>15</v>
      </c>
      <c r="Z172" s="17"/>
      <c r="AA172" s="19"/>
      <c r="AB172" s="20"/>
      <c r="AC172" s="17"/>
      <c r="AD172" s="17"/>
      <c r="AE172" s="35"/>
      <c r="AF172" s="99"/>
      <c r="AG172" s="34"/>
      <c r="AH172" s="34"/>
      <c r="AI172" s="35"/>
      <c r="AJ172" s="122"/>
      <c r="AK172" s="123"/>
      <c r="AL172" s="123"/>
      <c r="AM172" s="124"/>
    </row>
    <row r="173" spans="1:42" s="54" customFormat="1" ht="30" customHeight="1" x14ac:dyDescent="0.25">
      <c r="A173" s="16" t="s">
        <v>130</v>
      </c>
      <c r="B173" s="470" t="s">
        <v>207</v>
      </c>
      <c r="C173" s="471"/>
      <c r="D173" s="111"/>
      <c r="E173" s="18">
        <v>1</v>
      </c>
      <c r="F173" s="19">
        <v>2</v>
      </c>
      <c r="G173" s="154">
        <f t="shared" si="11"/>
        <v>15</v>
      </c>
      <c r="H173" s="17"/>
      <c r="I173" s="20"/>
      <c r="J173" s="20"/>
      <c r="K173" s="167">
        <f>O173+S173+W173+AA173+AE173+AI173+AM173</f>
        <v>15</v>
      </c>
      <c r="L173" s="16"/>
      <c r="M173" s="17"/>
      <c r="N173" s="17"/>
      <c r="O173" s="19"/>
      <c r="P173" s="20"/>
      <c r="Q173" s="17"/>
      <c r="R173" s="17"/>
      <c r="S173" s="19"/>
      <c r="T173" s="20"/>
      <c r="U173" s="17"/>
      <c r="V173" s="17"/>
      <c r="W173" s="19"/>
      <c r="X173" s="20"/>
      <c r="Y173" s="17"/>
      <c r="Z173" s="17"/>
      <c r="AA173" s="162">
        <v>15</v>
      </c>
      <c r="AB173" s="20"/>
      <c r="AC173" s="17"/>
      <c r="AD173" s="17"/>
      <c r="AE173" s="35"/>
      <c r="AF173" s="99"/>
      <c r="AG173" s="34"/>
      <c r="AH173" s="34"/>
      <c r="AI173" s="35"/>
      <c r="AJ173" s="122"/>
      <c r="AK173" s="123"/>
      <c r="AL173" s="123"/>
      <c r="AM173" s="124"/>
    </row>
    <row r="174" spans="1:42" s="54" customFormat="1" ht="30" customHeight="1" x14ac:dyDescent="0.25">
      <c r="A174" s="16" t="s">
        <v>131</v>
      </c>
      <c r="B174" s="470" t="s">
        <v>214</v>
      </c>
      <c r="C174" s="471"/>
      <c r="D174" s="111"/>
      <c r="E174" s="18">
        <v>1</v>
      </c>
      <c r="F174" s="19">
        <v>2</v>
      </c>
      <c r="G174" s="154">
        <f t="shared" si="11"/>
        <v>15</v>
      </c>
      <c r="H174" s="17">
        <f t="shared" si="12"/>
        <v>15</v>
      </c>
      <c r="I174" s="20"/>
      <c r="J174" s="17"/>
      <c r="K174" s="17"/>
      <c r="L174" s="16"/>
      <c r="M174" s="17"/>
      <c r="N174" s="17"/>
      <c r="O174" s="19"/>
      <c r="P174" s="20"/>
      <c r="Q174" s="17"/>
      <c r="R174" s="17"/>
      <c r="S174" s="19"/>
      <c r="T174" s="20"/>
      <c r="U174" s="17"/>
      <c r="V174" s="17"/>
      <c r="W174" s="19"/>
      <c r="X174" s="20">
        <v>15</v>
      </c>
      <c r="Y174" s="17"/>
      <c r="Z174" s="17"/>
      <c r="AA174" s="19"/>
      <c r="AB174" s="20"/>
      <c r="AC174" s="17"/>
      <c r="AD174" s="17"/>
      <c r="AE174" s="35"/>
      <c r="AF174" s="99"/>
      <c r="AG174" s="34"/>
      <c r="AH174" s="34"/>
      <c r="AI174" s="35"/>
      <c r="AJ174" s="122"/>
      <c r="AK174" s="123"/>
      <c r="AL174" s="123"/>
      <c r="AM174" s="124"/>
    </row>
    <row r="175" spans="1:42" s="54" customFormat="1" ht="23.4" customHeight="1" x14ac:dyDescent="0.25">
      <c r="A175" s="16" t="s">
        <v>151</v>
      </c>
      <c r="B175" s="470" t="s">
        <v>276</v>
      </c>
      <c r="C175" s="471"/>
      <c r="D175" s="111"/>
      <c r="E175" s="18">
        <v>1</v>
      </c>
      <c r="F175" s="19">
        <v>3</v>
      </c>
      <c r="G175" s="20">
        <f t="shared" si="11"/>
        <v>30</v>
      </c>
      <c r="H175" s="17"/>
      <c r="I175" s="17"/>
      <c r="J175" s="17">
        <f>N175+R175+V175+Z175+AD175+AH175+AL175</f>
        <v>30</v>
      </c>
      <c r="K175" s="17"/>
      <c r="L175" s="16"/>
      <c r="M175" s="17"/>
      <c r="N175" s="17"/>
      <c r="O175" s="19"/>
      <c r="P175" s="20"/>
      <c r="Q175" s="17"/>
      <c r="R175" s="17"/>
      <c r="S175" s="19"/>
      <c r="T175" s="20"/>
      <c r="U175" s="17"/>
      <c r="V175" s="17"/>
      <c r="W175" s="19"/>
      <c r="X175" s="20"/>
      <c r="Y175" s="17"/>
      <c r="Z175" s="17">
        <v>30</v>
      </c>
      <c r="AA175" s="19"/>
      <c r="AB175" s="20"/>
      <c r="AC175" s="17"/>
      <c r="AD175" s="17"/>
      <c r="AE175" s="35"/>
      <c r="AF175" s="99"/>
      <c r="AG175" s="34"/>
      <c r="AH175" s="17"/>
      <c r="AI175" s="35"/>
      <c r="AJ175" s="122"/>
      <c r="AK175" s="123"/>
      <c r="AL175" s="123"/>
      <c r="AM175" s="124"/>
    </row>
    <row r="176" spans="1:42" s="54" customFormat="1" ht="18" customHeight="1" x14ac:dyDescent="0.25">
      <c r="A176" s="16" t="s">
        <v>152</v>
      </c>
      <c r="B176" s="460" t="s">
        <v>80</v>
      </c>
      <c r="C176" s="461"/>
      <c r="D176" s="102"/>
      <c r="E176" s="103">
        <v>2</v>
      </c>
      <c r="F176" s="35">
        <v>24</v>
      </c>
      <c r="G176" s="20" t="s">
        <v>43</v>
      </c>
      <c r="H176" s="17"/>
      <c r="I176" s="17"/>
      <c r="J176" s="17"/>
      <c r="K176" s="17" t="s">
        <v>43</v>
      </c>
      <c r="L176" s="36"/>
      <c r="M176" s="34"/>
      <c r="N176" s="34"/>
      <c r="O176" s="35"/>
      <c r="P176" s="20"/>
      <c r="Q176" s="17"/>
      <c r="R176" s="17"/>
      <c r="S176" s="19"/>
      <c r="T176" s="20"/>
      <c r="U176" s="17"/>
      <c r="V176" s="17"/>
      <c r="W176" s="19"/>
      <c r="X176" s="20"/>
      <c r="Y176" s="17"/>
      <c r="Z176" s="34"/>
      <c r="AA176" s="35" t="s">
        <v>43</v>
      </c>
      <c r="AB176" s="99"/>
      <c r="AC176" s="34"/>
      <c r="AD176" s="34"/>
      <c r="AE176" s="35"/>
      <c r="AF176" s="99"/>
      <c r="AG176" s="34"/>
      <c r="AH176" s="34"/>
      <c r="AI176" s="35" t="s">
        <v>43</v>
      </c>
      <c r="AJ176" s="122"/>
      <c r="AK176" s="123"/>
      <c r="AL176" s="123"/>
      <c r="AM176" s="124"/>
    </row>
    <row r="177" spans="1:41" s="54" customFormat="1" ht="18" customHeight="1" x14ac:dyDescent="0.25">
      <c r="A177" s="16" t="s">
        <v>153</v>
      </c>
      <c r="B177" s="460" t="s">
        <v>115</v>
      </c>
      <c r="C177" s="461"/>
      <c r="D177" s="102"/>
      <c r="E177" s="103">
        <v>1</v>
      </c>
      <c r="F177" s="179">
        <v>7</v>
      </c>
      <c r="G177" s="20">
        <f>SUM(H177:K177)</f>
        <v>60</v>
      </c>
      <c r="H177" s="17"/>
      <c r="I177" s="17"/>
      <c r="J177" s="17"/>
      <c r="K177" s="17">
        <f>O177+S177+W177+AA177+AE177+AI177</f>
        <v>60</v>
      </c>
      <c r="L177" s="36"/>
      <c r="M177" s="34"/>
      <c r="N177" s="34"/>
      <c r="O177" s="35"/>
      <c r="P177" s="20"/>
      <c r="Q177" s="17"/>
      <c r="R177" s="17"/>
      <c r="S177" s="19"/>
      <c r="T177" s="20"/>
      <c r="U177" s="17"/>
      <c r="V177" s="17"/>
      <c r="W177" s="19"/>
      <c r="X177" s="20"/>
      <c r="Y177" s="17"/>
      <c r="Z177" s="34"/>
      <c r="AA177" s="35">
        <v>30</v>
      </c>
      <c r="AB177" s="99"/>
      <c r="AC177" s="34"/>
      <c r="AD177" s="34"/>
      <c r="AE177" s="179">
        <v>15</v>
      </c>
      <c r="AF177" s="99"/>
      <c r="AG177" s="34"/>
      <c r="AH177" s="34"/>
      <c r="AI177" s="179">
        <v>15</v>
      </c>
      <c r="AJ177" s="122"/>
      <c r="AK177" s="123"/>
      <c r="AL177" s="123"/>
      <c r="AM177" s="124"/>
    </row>
    <row r="178" spans="1:41" s="192" customFormat="1" ht="17.25" customHeight="1" thickBot="1" x14ac:dyDescent="0.3">
      <c r="A178" s="182" t="s">
        <v>26</v>
      </c>
      <c r="B178" s="525" t="s">
        <v>132</v>
      </c>
      <c r="C178" s="526"/>
      <c r="D178" s="183">
        <v>1</v>
      </c>
      <c r="E178" s="184">
        <v>2</v>
      </c>
      <c r="F178" s="185">
        <v>4</v>
      </c>
      <c r="G178" s="186">
        <f>SUM(H178:K178)</f>
        <v>45</v>
      </c>
      <c r="H178" s="187">
        <f>L178+P178+T178+X178+AB178+AF178+AJ178</f>
        <v>15</v>
      </c>
      <c r="I178" s="187">
        <f>M178+Q178+U178+Y178+AC178+AG178+AK178</f>
        <v>15</v>
      </c>
      <c r="J178" s="187">
        <f>N178+R178+V178+Z178+AD178+AH178+AL178</f>
        <v>15</v>
      </c>
      <c r="K178" s="187"/>
      <c r="L178" s="182"/>
      <c r="M178" s="187"/>
      <c r="N178" s="187"/>
      <c r="O178" s="185"/>
      <c r="P178" s="186"/>
      <c r="Q178" s="187"/>
      <c r="R178" s="187"/>
      <c r="S178" s="185"/>
      <c r="T178" s="186"/>
      <c r="U178" s="187"/>
      <c r="V178" s="187"/>
      <c r="W178" s="185"/>
      <c r="X178" s="186"/>
      <c r="Y178" s="187"/>
      <c r="Z178" s="187"/>
      <c r="AA178" s="185"/>
      <c r="AB178" s="188">
        <v>15</v>
      </c>
      <c r="AC178" s="187">
        <v>15</v>
      </c>
      <c r="AD178" s="187">
        <v>15</v>
      </c>
      <c r="AE178" s="185"/>
      <c r="AF178" s="186"/>
      <c r="AG178" s="187"/>
      <c r="AH178" s="187"/>
      <c r="AI178" s="185"/>
      <c r="AJ178" s="189"/>
      <c r="AK178" s="190"/>
      <c r="AL178" s="190"/>
      <c r="AM178" s="191"/>
      <c r="AN178" s="174"/>
      <c r="AO178" s="174"/>
    </row>
    <row r="179" spans="1:41" s="174" customFormat="1" ht="18" customHeight="1" x14ac:dyDescent="0.25">
      <c r="A179" s="193" t="s">
        <v>12</v>
      </c>
      <c r="B179" s="533" t="s">
        <v>155</v>
      </c>
      <c r="C179" s="534"/>
      <c r="D179" s="194">
        <v>1</v>
      </c>
      <c r="E179" s="184">
        <v>1</v>
      </c>
      <c r="F179" s="185">
        <v>4</v>
      </c>
      <c r="G179" s="186">
        <f>SUM(H179:K179)</f>
        <v>45</v>
      </c>
      <c r="H179" s="187">
        <f>L179+P179+T179+X179+AB179+AF179+AJ179</f>
        <v>15</v>
      </c>
      <c r="I179" s="187">
        <f>M179+Q179+U179+Y179+AC179+AG179+AK179</f>
        <v>30</v>
      </c>
      <c r="J179" s="187"/>
      <c r="K179" s="187"/>
      <c r="L179" s="195"/>
      <c r="M179" s="196"/>
      <c r="N179" s="196"/>
      <c r="O179" s="197"/>
      <c r="P179" s="198"/>
      <c r="Q179" s="196"/>
      <c r="R179" s="196"/>
      <c r="S179" s="197"/>
      <c r="T179" s="198"/>
      <c r="U179" s="196"/>
      <c r="V179" s="196"/>
      <c r="W179" s="197"/>
      <c r="X179" s="199"/>
      <c r="Y179" s="200"/>
      <c r="Z179" s="200"/>
      <c r="AA179" s="201"/>
      <c r="AB179" s="188">
        <v>15</v>
      </c>
      <c r="AC179" s="187">
        <v>30</v>
      </c>
      <c r="AD179" s="187"/>
      <c r="AE179" s="185"/>
      <c r="AF179" s="186"/>
      <c r="AG179" s="187"/>
      <c r="AH179" s="200"/>
      <c r="AI179" s="201"/>
      <c r="AJ179" s="189"/>
      <c r="AK179" s="190"/>
      <c r="AL179" s="190"/>
      <c r="AM179" s="191"/>
    </row>
    <row r="180" spans="1:41" s="54" customFormat="1" ht="45" customHeight="1" thickBot="1" x14ac:dyDescent="0.3">
      <c r="A180" s="16" t="s">
        <v>161</v>
      </c>
      <c r="B180" s="470" t="s">
        <v>116</v>
      </c>
      <c r="C180" s="461"/>
      <c r="D180" s="102"/>
      <c r="E180" s="103">
        <v>2</v>
      </c>
      <c r="F180" s="179">
        <v>10</v>
      </c>
      <c r="G180" s="20" t="str">
        <f>K180</f>
        <v>X</v>
      </c>
      <c r="H180" s="17"/>
      <c r="I180" s="17"/>
      <c r="J180" s="17"/>
      <c r="K180" s="17" t="str">
        <f>AI180</f>
        <v>X</v>
      </c>
      <c r="L180" s="36"/>
      <c r="M180" s="34"/>
      <c r="N180" s="34"/>
      <c r="O180" s="35"/>
      <c r="P180" s="20"/>
      <c r="Q180" s="17"/>
      <c r="R180" s="17"/>
      <c r="S180" s="19"/>
      <c r="T180" s="20"/>
      <c r="U180" s="17"/>
      <c r="V180" s="17"/>
      <c r="W180" s="19"/>
      <c r="X180" s="20"/>
      <c r="Y180" s="17"/>
      <c r="Z180" s="34"/>
      <c r="AA180" s="35"/>
      <c r="AB180" s="99"/>
      <c r="AC180" s="34"/>
      <c r="AD180" s="34"/>
      <c r="AE180" s="179"/>
      <c r="AF180" s="99"/>
      <c r="AG180" s="34"/>
      <c r="AH180" s="34"/>
      <c r="AI180" s="179" t="s">
        <v>43</v>
      </c>
      <c r="AJ180" s="122"/>
      <c r="AK180" s="123"/>
      <c r="AL180" s="123"/>
      <c r="AM180" s="124"/>
    </row>
    <row r="181" spans="1:41" s="54" customFormat="1" ht="13.95" customHeight="1" thickTop="1" x14ac:dyDescent="0.25">
      <c r="A181" s="68"/>
      <c r="B181" s="372" t="s">
        <v>17</v>
      </c>
      <c r="C181" s="373"/>
      <c r="D181" s="376">
        <f t="shared" ref="D181:AM181" si="15">SUM(D157:D180)</f>
        <v>10</v>
      </c>
      <c r="E181" s="378">
        <f t="shared" si="15"/>
        <v>35</v>
      </c>
      <c r="F181" s="388">
        <f t="shared" si="15"/>
        <v>109</v>
      </c>
      <c r="G181" s="365">
        <f>SUM(G157:G180)</f>
        <v>855</v>
      </c>
      <c r="H181" s="378">
        <f t="shared" si="15"/>
        <v>300</v>
      </c>
      <c r="I181" s="378">
        <f t="shared" si="15"/>
        <v>270</v>
      </c>
      <c r="J181" s="378">
        <f t="shared" si="15"/>
        <v>165</v>
      </c>
      <c r="K181" s="388">
        <f>SUM(K157:K180)</f>
        <v>120</v>
      </c>
      <c r="L181" s="69">
        <f t="shared" si="15"/>
        <v>0</v>
      </c>
      <c r="M181" s="69">
        <f t="shared" si="15"/>
        <v>0</v>
      </c>
      <c r="N181" s="69">
        <f t="shared" si="15"/>
        <v>0</v>
      </c>
      <c r="O181" s="69">
        <f t="shared" si="15"/>
        <v>0</v>
      </c>
      <c r="P181" s="69">
        <f t="shared" si="15"/>
        <v>120</v>
      </c>
      <c r="Q181" s="69">
        <f t="shared" si="15"/>
        <v>105</v>
      </c>
      <c r="R181" s="69">
        <f t="shared" si="15"/>
        <v>0</v>
      </c>
      <c r="S181" s="69">
        <f t="shared" si="15"/>
        <v>0</v>
      </c>
      <c r="T181" s="69">
        <f t="shared" si="15"/>
        <v>75</v>
      </c>
      <c r="U181" s="69">
        <f t="shared" si="15"/>
        <v>45</v>
      </c>
      <c r="V181" s="69">
        <f t="shared" si="15"/>
        <v>60</v>
      </c>
      <c r="W181" s="69">
        <f t="shared" si="15"/>
        <v>45</v>
      </c>
      <c r="X181" s="69">
        <f t="shared" si="15"/>
        <v>75</v>
      </c>
      <c r="Y181" s="69">
        <f t="shared" si="15"/>
        <v>75</v>
      </c>
      <c r="Z181" s="69">
        <f t="shared" si="15"/>
        <v>90</v>
      </c>
      <c r="AA181" s="69">
        <f t="shared" si="15"/>
        <v>45</v>
      </c>
      <c r="AB181" s="69">
        <f t="shared" si="15"/>
        <v>30</v>
      </c>
      <c r="AC181" s="69">
        <f t="shared" si="15"/>
        <v>45</v>
      </c>
      <c r="AD181" s="69">
        <f t="shared" si="15"/>
        <v>15</v>
      </c>
      <c r="AE181" s="69">
        <f t="shared" si="15"/>
        <v>15</v>
      </c>
      <c r="AF181" s="69">
        <f t="shared" si="15"/>
        <v>0</v>
      </c>
      <c r="AG181" s="69">
        <f t="shared" si="15"/>
        <v>0</v>
      </c>
      <c r="AH181" s="69">
        <f t="shared" si="15"/>
        <v>0</v>
      </c>
      <c r="AI181" s="69">
        <f t="shared" si="15"/>
        <v>15</v>
      </c>
      <c r="AJ181" s="139">
        <f t="shared" si="15"/>
        <v>0</v>
      </c>
      <c r="AK181" s="139">
        <f t="shared" si="15"/>
        <v>0</v>
      </c>
      <c r="AL181" s="139">
        <f t="shared" si="15"/>
        <v>0</v>
      </c>
      <c r="AM181" s="145">
        <f t="shared" si="15"/>
        <v>0</v>
      </c>
    </row>
    <row r="182" spans="1:41" s="54" customFormat="1" ht="13.95" customHeight="1" thickBot="1" x14ac:dyDescent="0.3">
      <c r="A182" s="72"/>
      <c r="B182" s="374"/>
      <c r="C182" s="375"/>
      <c r="D182" s="377"/>
      <c r="E182" s="379"/>
      <c r="F182" s="389"/>
      <c r="G182" s="450"/>
      <c r="H182" s="379"/>
      <c r="I182" s="379"/>
      <c r="J182" s="379"/>
      <c r="K182" s="389"/>
      <c r="L182" s="358">
        <f>SUM(L181:O181)</f>
        <v>0</v>
      </c>
      <c r="M182" s="359"/>
      <c r="N182" s="359"/>
      <c r="O182" s="360"/>
      <c r="P182" s="358">
        <f>SUM(P181:S181)</f>
        <v>225</v>
      </c>
      <c r="Q182" s="359"/>
      <c r="R182" s="359"/>
      <c r="S182" s="360"/>
      <c r="T182" s="358">
        <f>SUM(T181:W181)</f>
        <v>225</v>
      </c>
      <c r="U182" s="359"/>
      <c r="V182" s="359"/>
      <c r="W182" s="360"/>
      <c r="X182" s="358">
        <f>SUM(X181:AA181)</f>
        <v>285</v>
      </c>
      <c r="Y182" s="359"/>
      <c r="Z182" s="359"/>
      <c r="AA182" s="360"/>
      <c r="AB182" s="358">
        <f>SUM(AB181:AE181)</f>
        <v>105</v>
      </c>
      <c r="AC182" s="359"/>
      <c r="AD182" s="359"/>
      <c r="AE182" s="360"/>
      <c r="AF182" s="358">
        <f>SUM(AF181:AI181)</f>
        <v>15</v>
      </c>
      <c r="AG182" s="359"/>
      <c r="AH182" s="359"/>
      <c r="AI182" s="360"/>
      <c r="AJ182" s="367">
        <f>SUM(AJ181:AM181)</f>
        <v>0</v>
      </c>
      <c r="AK182" s="368"/>
      <c r="AL182" s="368"/>
      <c r="AM182" s="369"/>
    </row>
    <row r="183" spans="1:41" s="54" customFormat="1" ht="12.75" customHeight="1" x14ac:dyDescent="0.25">
      <c r="A183" s="345" t="s">
        <v>81</v>
      </c>
      <c r="B183" s="346"/>
      <c r="C183" s="347"/>
      <c r="D183" s="348" t="s">
        <v>6</v>
      </c>
      <c r="E183" s="351" t="s">
        <v>7</v>
      </c>
      <c r="F183" s="299" t="s">
        <v>38</v>
      </c>
      <c r="G183" s="382" t="s">
        <v>4</v>
      </c>
      <c r="H183" s="384" t="s">
        <v>8</v>
      </c>
      <c r="I183" s="384" t="s">
        <v>9</v>
      </c>
      <c r="J183" s="384" t="s">
        <v>62</v>
      </c>
      <c r="K183" s="386" t="s">
        <v>34</v>
      </c>
      <c r="L183" s="312" t="s">
        <v>55</v>
      </c>
      <c r="M183" s="313"/>
      <c r="N183" s="313"/>
      <c r="O183" s="314"/>
      <c r="P183" s="312" t="s">
        <v>56</v>
      </c>
      <c r="Q183" s="313"/>
      <c r="R183" s="313"/>
      <c r="S183" s="314"/>
      <c r="T183" s="312" t="s">
        <v>57</v>
      </c>
      <c r="U183" s="313"/>
      <c r="V183" s="313"/>
      <c r="W183" s="314"/>
      <c r="X183" s="312" t="s">
        <v>58</v>
      </c>
      <c r="Y183" s="313"/>
      <c r="Z183" s="313"/>
      <c r="AA183" s="314"/>
      <c r="AB183" s="312" t="s">
        <v>59</v>
      </c>
      <c r="AC183" s="313"/>
      <c r="AD183" s="313"/>
      <c r="AE183" s="314"/>
      <c r="AF183" s="353" t="s">
        <v>60</v>
      </c>
      <c r="AG183" s="343"/>
      <c r="AH183" s="343"/>
      <c r="AI183" s="344"/>
      <c r="AJ183" s="309" t="s">
        <v>61</v>
      </c>
      <c r="AK183" s="310"/>
      <c r="AL183" s="310"/>
      <c r="AM183" s="311"/>
    </row>
    <row r="184" spans="1:41" s="54" customFormat="1" x14ac:dyDescent="0.25">
      <c r="A184" s="345"/>
      <c r="B184" s="346"/>
      <c r="C184" s="347"/>
      <c r="D184" s="349"/>
      <c r="E184" s="351"/>
      <c r="F184" s="352"/>
      <c r="G184" s="382"/>
      <c r="H184" s="384"/>
      <c r="I184" s="384"/>
      <c r="J184" s="384"/>
      <c r="K184" s="386"/>
      <c r="L184" s="307" t="s">
        <v>8</v>
      </c>
      <c r="M184" s="303" t="s">
        <v>9</v>
      </c>
      <c r="N184" s="305" t="s">
        <v>10</v>
      </c>
      <c r="O184" s="299" t="s">
        <v>63</v>
      </c>
      <c r="P184" s="307" t="s">
        <v>8</v>
      </c>
      <c r="Q184" s="303" t="s">
        <v>9</v>
      </c>
      <c r="R184" s="305" t="s">
        <v>10</v>
      </c>
      <c r="S184" s="299" t="s">
        <v>63</v>
      </c>
      <c r="T184" s="307" t="s">
        <v>8</v>
      </c>
      <c r="U184" s="303" t="s">
        <v>9</v>
      </c>
      <c r="V184" s="305" t="s">
        <v>10</v>
      </c>
      <c r="W184" s="299" t="s">
        <v>63</v>
      </c>
      <c r="X184" s="307" t="s">
        <v>8</v>
      </c>
      <c r="Y184" s="303" t="s">
        <v>9</v>
      </c>
      <c r="Z184" s="305" t="s">
        <v>10</v>
      </c>
      <c r="AA184" s="299" t="s">
        <v>63</v>
      </c>
      <c r="AB184" s="307" t="s">
        <v>8</v>
      </c>
      <c r="AC184" s="303" t="s">
        <v>9</v>
      </c>
      <c r="AD184" s="305" t="s">
        <v>10</v>
      </c>
      <c r="AE184" s="299" t="s">
        <v>63</v>
      </c>
      <c r="AF184" s="307" t="s">
        <v>8</v>
      </c>
      <c r="AG184" s="303" t="s">
        <v>9</v>
      </c>
      <c r="AH184" s="305" t="s">
        <v>10</v>
      </c>
      <c r="AI184" s="299" t="s">
        <v>63</v>
      </c>
      <c r="AJ184" s="354" t="s">
        <v>8</v>
      </c>
      <c r="AK184" s="356" t="s">
        <v>9</v>
      </c>
      <c r="AL184" s="297" t="s">
        <v>10</v>
      </c>
      <c r="AM184" s="295" t="s">
        <v>63</v>
      </c>
    </row>
    <row r="185" spans="1:41" s="54" customFormat="1" ht="13.8" thickBot="1" x14ac:dyDescent="0.3">
      <c r="A185" s="345"/>
      <c r="B185" s="346"/>
      <c r="C185" s="347"/>
      <c r="D185" s="350"/>
      <c r="E185" s="306"/>
      <c r="F185" s="300"/>
      <c r="G185" s="383"/>
      <c r="H185" s="385"/>
      <c r="I185" s="385"/>
      <c r="J185" s="385"/>
      <c r="K185" s="387"/>
      <c r="L185" s="308"/>
      <c r="M185" s="304"/>
      <c r="N185" s="306"/>
      <c r="O185" s="300"/>
      <c r="P185" s="308"/>
      <c r="Q185" s="304"/>
      <c r="R185" s="306"/>
      <c r="S185" s="300"/>
      <c r="T185" s="308"/>
      <c r="U185" s="304"/>
      <c r="V185" s="306"/>
      <c r="W185" s="300"/>
      <c r="X185" s="308"/>
      <c r="Y185" s="304"/>
      <c r="Z185" s="306"/>
      <c r="AA185" s="300"/>
      <c r="AB185" s="308"/>
      <c r="AC185" s="304"/>
      <c r="AD185" s="306"/>
      <c r="AE185" s="300"/>
      <c r="AF185" s="308"/>
      <c r="AG185" s="304"/>
      <c r="AH185" s="306"/>
      <c r="AI185" s="300"/>
      <c r="AJ185" s="355"/>
      <c r="AK185" s="357"/>
      <c r="AL185" s="298"/>
      <c r="AM185" s="296"/>
    </row>
    <row r="186" spans="1:41" s="54" customFormat="1" ht="12.75" customHeight="1" x14ac:dyDescent="0.25">
      <c r="A186" s="345"/>
      <c r="B186" s="346"/>
      <c r="C186" s="347"/>
      <c r="D186" s="462">
        <f>SUM(D65+D181+D116)</f>
        <v>15</v>
      </c>
      <c r="E186" s="476">
        <f>SUM(E65+E181+E116)</f>
        <v>61</v>
      </c>
      <c r="F186" s="466">
        <f>SUM(F116+F181+F65)</f>
        <v>163</v>
      </c>
      <c r="G186" s="432">
        <f>SUM(G181+G116+G65)</f>
        <v>1605</v>
      </c>
      <c r="H186" s="464">
        <f>SUM(H65+H181+H116)</f>
        <v>555</v>
      </c>
      <c r="I186" s="464">
        <f>SUM(I65+I181+I116)</f>
        <v>510</v>
      </c>
      <c r="J186" s="464">
        <f>SUM(J65+J181+J116)</f>
        <v>360</v>
      </c>
      <c r="K186" s="466">
        <f>SUM(K65+K181+K116)</f>
        <v>180</v>
      </c>
      <c r="L186" s="73">
        <f t="shared" ref="L186:AM186" si="16">SUM(L116+L181+L65)</f>
        <v>165</v>
      </c>
      <c r="M186" s="73">
        <f t="shared" si="16"/>
        <v>180</v>
      </c>
      <c r="N186" s="73">
        <f t="shared" si="16"/>
        <v>60</v>
      </c>
      <c r="O186" s="73">
        <f t="shared" si="16"/>
        <v>0</v>
      </c>
      <c r="P186" s="73">
        <f t="shared" si="16"/>
        <v>180</v>
      </c>
      <c r="Q186" s="73">
        <f t="shared" si="16"/>
        <v>165</v>
      </c>
      <c r="R186" s="73">
        <f t="shared" si="16"/>
        <v>75</v>
      </c>
      <c r="S186" s="73">
        <f t="shared" si="16"/>
        <v>15</v>
      </c>
      <c r="T186" s="73">
        <f t="shared" si="16"/>
        <v>105</v>
      </c>
      <c r="U186" s="73">
        <f t="shared" si="16"/>
        <v>45</v>
      </c>
      <c r="V186" s="73">
        <f t="shared" si="16"/>
        <v>120</v>
      </c>
      <c r="W186" s="73">
        <f t="shared" si="16"/>
        <v>60</v>
      </c>
      <c r="X186" s="73">
        <f t="shared" si="16"/>
        <v>75</v>
      </c>
      <c r="Y186" s="73">
        <f t="shared" si="16"/>
        <v>75</v>
      </c>
      <c r="Z186" s="73">
        <f t="shared" si="16"/>
        <v>90</v>
      </c>
      <c r="AA186" s="73">
        <f t="shared" si="16"/>
        <v>45</v>
      </c>
      <c r="AB186" s="73">
        <f t="shared" si="16"/>
        <v>30</v>
      </c>
      <c r="AC186" s="73">
        <f t="shared" si="16"/>
        <v>45</v>
      </c>
      <c r="AD186" s="73">
        <f t="shared" si="16"/>
        <v>15</v>
      </c>
      <c r="AE186" s="73">
        <f t="shared" si="16"/>
        <v>45</v>
      </c>
      <c r="AF186" s="73">
        <f t="shared" si="16"/>
        <v>0</v>
      </c>
      <c r="AG186" s="73">
        <f t="shared" si="16"/>
        <v>0</v>
      </c>
      <c r="AH186" s="73">
        <f t="shared" si="16"/>
        <v>0</v>
      </c>
      <c r="AI186" s="73">
        <f t="shared" si="16"/>
        <v>15</v>
      </c>
      <c r="AJ186" s="135">
        <f t="shared" si="16"/>
        <v>0</v>
      </c>
      <c r="AK186" s="133">
        <f t="shared" si="16"/>
        <v>0</v>
      </c>
      <c r="AL186" s="133">
        <f t="shared" si="16"/>
        <v>0</v>
      </c>
      <c r="AM186" s="134">
        <f t="shared" si="16"/>
        <v>0</v>
      </c>
      <c r="AO186" s="54" t="s">
        <v>39</v>
      </c>
    </row>
    <row r="187" spans="1:41" s="54" customFormat="1" ht="13.5" customHeight="1" thickBot="1" x14ac:dyDescent="0.3">
      <c r="A187" s="345"/>
      <c r="B187" s="346"/>
      <c r="C187" s="347"/>
      <c r="D187" s="463"/>
      <c r="E187" s="465"/>
      <c r="F187" s="467"/>
      <c r="G187" s="383"/>
      <c r="H187" s="304"/>
      <c r="I187" s="304"/>
      <c r="J187" s="304"/>
      <c r="K187" s="477"/>
      <c r="L187" s="302">
        <f>SUM(L186:O186)</f>
        <v>405</v>
      </c>
      <c r="M187" s="302"/>
      <c r="N187" s="302"/>
      <c r="O187" s="475"/>
      <c r="P187" s="302">
        <f>SUM(P186:S186)</f>
        <v>435</v>
      </c>
      <c r="Q187" s="302"/>
      <c r="R187" s="302"/>
      <c r="S187" s="475"/>
      <c r="T187" s="302">
        <f>SUM(T186:W186)</f>
        <v>330</v>
      </c>
      <c r="U187" s="302"/>
      <c r="V187" s="302"/>
      <c r="W187" s="475"/>
      <c r="X187" s="302">
        <f>SUM(X186:AA186)</f>
        <v>285</v>
      </c>
      <c r="Y187" s="302"/>
      <c r="Z187" s="302"/>
      <c r="AA187" s="475"/>
      <c r="AB187" s="302">
        <f>SUM(AB186:AE186)</f>
        <v>135</v>
      </c>
      <c r="AC187" s="302"/>
      <c r="AD187" s="302"/>
      <c r="AE187" s="475"/>
      <c r="AF187" s="302">
        <f>SUM(AF186:AI186)</f>
        <v>15</v>
      </c>
      <c r="AG187" s="302"/>
      <c r="AH187" s="302"/>
      <c r="AI187" s="475"/>
      <c r="AJ187" s="292">
        <f>SUM(AJ186:AM186)</f>
        <v>0</v>
      </c>
      <c r="AK187" s="293"/>
      <c r="AL187" s="293"/>
      <c r="AM187" s="294"/>
      <c r="AO187" s="54">
        <f>SUM(L187:AM187)</f>
        <v>1605</v>
      </c>
    </row>
    <row r="188" spans="1:41" s="54" customFormat="1" ht="12.75" customHeight="1" x14ac:dyDescent="0.25">
      <c r="A188" s="345"/>
      <c r="B188" s="346"/>
      <c r="C188" s="347"/>
      <c r="D188" s="333" t="s">
        <v>18</v>
      </c>
      <c r="E188" s="334"/>
      <c r="F188" s="335"/>
      <c r="G188" s="342" t="s">
        <v>19</v>
      </c>
      <c r="H188" s="343"/>
      <c r="I188" s="343"/>
      <c r="J188" s="343"/>
      <c r="K188" s="344"/>
      <c r="L188" s="393">
        <f>0+L123</f>
        <v>4</v>
      </c>
      <c r="M188" s="394"/>
      <c r="N188" s="394"/>
      <c r="O188" s="395"/>
      <c r="P188" s="393">
        <f>4+P123</f>
        <v>4</v>
      </c>
      <c r="Q188" s="394"/>
      <c r="R188" s="394"/>
      <c r="S188" s="395"/>
      <c r="T188" s="393">
        <f>2+T123</f>
        <v>3</v>
      </c>
      <c r="U188" s="394"/>
      <c r="V188" s="394"/>
      <c r="W188" s="395"/>
      <c r="X188" s="393">
        <f>2+X123</f>
        <v>2</v>
      </c>
      <c r="Y188" s="394"/>
      <c r="Z188" s="394"/>
      <c r="AA188" s="395"/>
      <c r="AB188" s="393">
        <f>0+AB123</f>
        <v>0</v>
      </c>
      <c r="AC188" s="394"/>
      <c r="AD188" s="394"/>
      <c r="AE188" s="395"/>
      <c r="AF188" s="393">
        <f>0+AF123</f>
        <v>0</v>
      </c>
      <c r="AG188" s="394"/>
      <c r="AH188" s="394"/>
      <c r="AI188" s="395"/>
      <c r="AJ188" s="330"/>
      <c r="AK188" s="331"/>
      <c r="AL188" s="331"/>
      <c r="AM188" s="332"/>
      <c r="AO188" s="54">
        <f>SUM(L188:AM188)</f>
        <v>13</v>
      </c>
    </row>
    <row r="189" spans="1:41" s="54" customFormat="1" ht="12.75" customHeight="1" x14ac:dyDescent="0.25">
      <c r="A189" s="345"/>
      <c r="B189" s="346"/>
      <c r="C189" s="347"/>
      <c r="D189" s="336"/>
      <c r="E189" s="337"/>
      <c r="F189" s="338"/>
      <c r="G189" s="323" t="s">
        <v>20</v>
      </c>
      <c r="H189" s="324"/>
      <c r="I189" s="324"/>
      <c r="J189" s="324"/>
      <c r="K189" s="325"/>
      <c r="L189" s="326">
        <f>0+L124</f>
        <v>9</v>
      </c>
      <c r="M189" s="327"/>
      <c r="N189" s="327"/>
      <c r="O189" s="328"/>
      <c r="P189" s="326">
        <f>6+P124</f>
        <v>14</v>
      </c>
      <c r="Q189" s="327"/>
      <c r="R189" s="327"/>
      <c r="S189" s="328"/>
      <c r="T189" s="326">
        <f>10+T124</f>
        <v>15</v>
      </c>
      <c r="U189" s="327"/>
      <c r="V189" s="327"/>
      <c r="W189" s="328"/>
      <c r="X189" s="326">
        <f>13+X124</f>
        <v>15</v>
      </c>
      <c r="Y189" s="327"/>
      <c r="Z189" s="327"/>
      <c r="AA189" s="328"/>
      <c r="AB189" s="326">
        <f>1+AB124</f>
        <v>3</v>
      </c>
      <c r="AC189" s="327"/>
      <c r="AD189" s="327"/>
      <c r="AE189" s="328"/>
      <c r="AF189" s="326">
        <f>2+AF124</f>
        <v>2</v>
      </c>
      <c r="AG189" s="327"/>
      <c r="AH189" s="327"/>
      <c r="AI189" s="328"/>
      <c r="AJ189" s="320"/>
      <c r="AK189" s="321"/>
      <c r="AL189" s="321"/>
      <c r="AM189" s="322"/>
      <c r="AO189" s="54">
        <f>SUM(L189:AM189)</f>
        <v>58</v>
      </c>
    </row>
    <row r="190" spans="1:41" s="54" customFormat="1" ht="13.5" customHeight="1" thickBot="1" x14ac:dyDescent="0.3">
      <c r="A190" s="345"/>
      <c r="B190" s="346"/>
      <c r="C190" s="347"/>
      <c r="D190" s="339"/>
      <c r="E190" s="340"/>
      <c r="F190" s="341"/>
      <c r="G190" s="323" t="s">
        <v>38</v>
      </c>
      <c r="H190" s="324"/>
      <c r="I190" s="324"/>
      <c r="J190" s="324"/>
      <c r="K190" s="325"/>
      <c r="L190" s="455">
        <f>0+L125</f>
        <v>30</v>
      </c>
      <c r="M190" s="455"/>
      <c r="N190" s="455"/>
      <c r="O190" s="455"/>
      <c r="P190" s="455">
        <f>17+P125</f>
        <v>30</v>
      </c>
      <c r="Q190" s="455"/>
      <c r="R190" s="455"/>
      <c r="S190" s="455"/>
      <c r="T190" s="455">
        <f>21+T125</f>
        <v>30</v>
      </c>
      <c r="U190" s="455"/>
      <c r="V190" s="455"/>
      <c r="W190" s="455"/>
      <c r="X190" s="474">
        <f>30+X125</f>
        <v>30</v>
      </c>
      <c r="Y190" s="474"/>
      <c r="Z190" s="474"/>
      <c r="AA190" s="474"/>
      <c r="AB190" s="455">
        <f>3+AB125</f>
        <v>5</v>
      </c>
      <c r="AC190" s="455"/>
      <c r="AD190" s="455"/>
      <c r="AE190" s="455"/>
      <c r="AF190" s="474">
        <f>18+F180+2+AF125</f>
        <v>30</v>
      </c>
      <c r="AG190" s="474"/>
      <c r="AH190" s="474"/>
      <c r="AI190" s="474"/>
      <c r="AJ190" s="329"/>
      <c r="AK190" s="329"/>
      <c r="AL190" s="329"/>
      <c r="AM190" s="329"/>
      <c r="AO190" s="54">
        <f>SUM(L190:AM190)</f>
        <v>155</v>
      </c>
    </row>
    <row r="191" spans="1:41" s="54" customFormat="1" x14ac:dyDescent="0.25">
      <c r="A191" s="76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52"/>
      <c r="V191" s="77"/>
      <c r="W191" s="77"/>
      <c r="X191" s="77"/>
      <c r="Y191" s="77"/>
      <c r="Z191" s="52"/>
      <c r="AA191" s="53"/>
      <c r="AB191" s="78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9"/>
    </row>
    <row r="192" spans="1:41" s="54" customFormat="1" ht="16.5" customHeight="1" x14ac:dyDescent="0.25">
      <c r="A192" s="80" t="s">
        <v>66</v>
      </c>
      <c r="B192" s="81"/>
      <c r="C192" s="81"/>
      <c r="D192" s="81"/>
      <c r="E192" s="81"/>
      <c r="F192" s="81"/>
      <c r="G192" s="81"/>
      <c r="AA192" s="55"/>
      <c r="AB192" s="82"/>
      <c r="AC192" s="54" t="s">
        <v>154</v>
      </c>
      <c r="AM192" s="55"/>
    </row>
    <row r="193" spans="1:39" s="54" customFormat="1" ht="15" customHeight="1" x14ac:dyDescent="0.25">
      <c r="A193" s="140" t="s">
        <v>12</v>
      </c>
      <c r="B193" s="315" t="s">
        <v>145</v>
      </c>
      <c r="C193" s="315"/>
      <c r="D193" s="315"/>
      <c r="E193" s="315"/>
      <c r="F193" s="315"/>
      <c r="G193" s="315"/>
      <c r="H193" s="315"/>
      <c r="I193" s="315"/>
      <c r="J193" s="315"/>
      <c r="K193" s="315"/>
      <c r="L193" s="315"/>
      <c r="M193" s="315"/>
      <c r="N193" s="315"/>
      <c r="O193" s="315"/>
      <c r="P193" s="315"/>
      <c r="Q193" s="315"/>
      <c r="R193" s="315"/>
      <c r="S193" s="315"/>
      <c r="T193" s="315"/>
      <c r="U193" s="315"/>
      <c r="V193" s="315"/>
      <c r="W193" s="315"/>
      <c r="X193" s="315"/>
      <c r="Y193" s="315"/>
      <c r="Z193" s="315"/>
      <c r="AA193" s="316"/>
      <c r="AB193" s="83"/>
      <c r="AC193" s="166" t="s">
        <v>21</v>
      </c>
      <c r="AD193" s="81"/>
      <c r="AE193" s="81"/>
      <c r="AK193" s="58"/>
      <c r="AL193" s="58"/>
      <c r="AM193" s="84"/>
    </row>
    <row r="194" spans="1:39" s="54" customFormat="1" ht="15" x14ac:dyDescent="0.25">
      <c r="A194" s="140"/>
      <c r="B194" s="315"/>
      <c r="C194" s="315"/>
      <c r="D194" s="315"/>
      <c r="E194" s="315"/>
      <c r="F194" s="315"/>
      <c r="G194" s="315"/>
      <c r="H194" s="315"/>
      <c r="I194" s="315"/>
      <c r="J194" s="315"/>
      <c r="K194" s="315"/>
      <c r="L194" s="315"/>
      <c r="M194" s="315"/>
      <c r="N194" s="315"/>
      <c r="O194" s="315"/>
      <c r="P194" s="315"/>
      <c r="Q194" s="315"/>
      <c r="R194" s="315"/>
      <c r="S194" s="315"/>
      <c r="T194" s="315"/>
      <c r="U194" s="315"/>
      <c r="V194" s="315"/>
      <c r="W194" s="315"/>
      <c r="X194" s="315"/>
      <c r="Y194" s="315"/>
      <c r="Z194" s="315"/>
      <c r="AA194" s="316"/>
      <c r="AB194" s="82"/>
      <c r="AC194" s="85" t="s">
        <v>146</v>
      </c>
      <c r="AD194" s="85"/>
      <c r="AE194" s="85"/>
      <c r="AF194" s="85"/>
      <c r="AG194" s="86"/>
      <c r="AJ194" s="86"/>
      <c r="AK194" s="86"/>
      <c r="AL194" s="86"/>
      <c r="AM194" s="55"/>
    </row>
    <row r="195" spans="1:39" s="54" customFormat="1" ht="15" x14ac:dyDescent="0.25">
      <c r="A195" s="140" t="s">
        <v>13</v>
      </c>
      <c r="B195" s="2" t="s">
        <v>97</v>
      </c>
      <c r="C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81"/>
      <c r="R195" s="81"/>
      <c r="S195" s="81"/>
      <c r="T195" s="81"/>
      <c r="U195" s="81"/>
      <c r="V195" s="81"/>
      <c r="W195" s="81"/>
      <c r="AA195" s="55"/>
      <c r="AB195" s="82"/>
      <c r="AC195" s="85" t="s">
        <v>67</v>
      </c>
      <c r="AD195" s="85" t="s">
        <v>68</v>
      </c>
      <c r="AE195" s="81"/>
      <c r="AF195" s="81"/>
      <c r="AM195" s="87"/>
    </row>
    <row r="196" spans="1:39" s="54" customFormat="1" ht="15.6" thickTop="1" x14ac:dyDescent="0.25">
      <c r="A196" s="140" t="s">
        <v>14</v>
      </c>
      <c r="B196" s="4" t="s">
        <v>212</v>
      </c>
      <c r="C196" s="4"/>
      <c r="D196" s="4"/>
      <c r="E196" s="4"/>
      <c r="F196" s="4"/>
      <c r="G196" s="4"/>
      <c r="H196" s="27"/>
      <c r="I196" s="27"/>
      <c r="J196" s="27"/>
      <c r="K196" s="27"/>
      <c r="L196" s="27"/>
      <c r="M196" s="27"/>
      <c r="N196" s="27"/>
      <c r="O196" s="27"/>
      <c r="P196" s="27"/>
      <c r="Q196" s="88"/>
      <c r="R196" s="88"/>
      <c r="S196" s="88"/>
      <c r="T196" s="88"/>
      <c r="U196" s="88"/>
      <c r="V196" s="88"/>
      <c r="W196" s="88"/>
      <c r="AA196" s="55"/>
      <c r="AB196" s="82"/>
      <c r="AC196" s="85" t="s">
        <v>69</v>
      </c>
      <c r="AD196" s="85" t="s">
        <v>70</v>
      </c>
      <c r="AE196" s="88"/>
      <c r="AF196" s="88"/>
      <c r="AM196" s="55"/>
    </row>
    <row r="197" spans="1:39" s="54" customFormat="1" ht="15" x14ac:dyDescent="0.25">
      <c r="A197" s="140" t="s">
        <v>15</v>
      </c>
      <c r="B197" s="4" t="s">
        <v>98</v>
      </c>
      <c r="C197" s="4"/>
      <c r="D197" s="4"/>
      <c r="E197" s="4"/>
      <c r="F197" s="4"/>
      <c r="G197" s="4"/>
      <c r="H197" s="4"/>
      <c r="I197" s="4"/>
      <c r="J197" s="4"/>
      <c r="K197" s="30"/>
      <c r="L197" s="4"/>
      <c r="M197" s="4"/>
      <c r="N197" s="4"/>
      <c r="O197" s="4"/>
      <c r="P197" s="4"/>
      <c r="Q197" s="81"/>
      <c r="R197" s="81"/>
      <c r="S197" s="81"/>
      <c r="T197" s="81"/>
      <c r="U197" s="81"/>
      <c r="V197" s="81"/>
      <c r="W197" s="81"/>
      <c r="AA197" s="55"/>
      <c r="AB197" s="82"/>
      <c r="AC197" s="85" t="s">
        <v>62</v>
      </c>
      <c r="AD197" s="146" t="s">
        <v>71</v>
      </c>
      <c r="AE197" s="81"/>
      <c r="AF197" s="81"/>
      <c r="AM197" s="55"/>
    </row>
    <row r="198" spans="1:39" s="54" customFormat="1" ht="15.75" customHeight="1" x14ac:dyDescent="0.25">
      <c r="A198" s="140" t="s">
        <v>16</v>
      </c>
      <c r="B198" s="516" t="s">
        <v>213</v>
      </c>
      <c r="C198" s="516"/>
      <c r="D198" s="516"/>
      <c r="E198" s="516"/>
      <c r="F198" s="516"/>
      <c r="G198" s="516"/>
      <c r="H198" s="516"/>
      <c r="I198" s="516"/>
      <c r="J198" s="516"/>
      <c r="K198" s="516"/>
      <c r="L198" s="516"/>
      <c r="M198" s="516"/>
      <c r="N198" s="516"/>
      <c r="O198" s="516"/>
      <c r="P198" s="516"/>
      <c r="Q198" s="516"/>
      <c r="R198" s="516"/>
      <c r="S198" s="516"/>
      <c r="T198" s="516"/>
      <c r="U198" s="516"/>
      <c r="V198" s="516"/>
      <c r="W198" s="516"/>
      <c r="X198" s="516"/>
      <c r="Y198" s="516"/>
      <c r="Z198" s="516"/>
      <c r="AA198" s="524"/>
      <c r="AB198" s="82"/>
      <c r="AC198" s="85" t="s">
        <v>72</v>
      </c>
      <c r="AD198" s="85" t="s">
        <v>73</v>
      </c>
      <c r="AE198" s="81"/>
      <c r="AF198" s="81"/>
      <c r="AM198" s="55"/>
    </row>
    <row r="199" spans="1:39" s="54" customFormat="1" ht="15" x14ac:dyDescent="0.25">
      <c r="A199" s="28"/>
      <c r="B199" s="516"/>
      <c r="C199" s="516"/>
      <c r="D199" s="516"/>
      <c r="E199" s="516"/>
      <c r="F199" s="516"/>
      <c r="G199" s="516"/>
      <c r="H199" s="516"/>
      <c r="I199" s="516"/>
      <c r="J199" s="516"/>
      <c r="K199" s="516"/>
      <c r="L199" s="516"/>
      <c r="M199" s="516"/>
      <c r="N199" s="516"/>
      <c r="O199" s="516"/>
      <c r="P199" s="516"/>
      <c r="Q199" s="516"/>
      <c r="R199" s="516"/>
      <c r="S199" s="516"/>
      <c r="T199" s="516"/>
      <c r="U199" s="516"/>
      <c r="V199" s="516"/>
      <c r="W199" s="516"/>
      <c r="X199" s="516"/>
      <c r="Y199" s="516"/>
      <c r="Z199" s="516"/>
      <c r="AA199" s="524"/>
      <c r="AB199" s="82"/>
      <c r="AC199" s="85" t="s">
        <v>22</v>
      </c>
      <c r="AD199" s="85" t="s">
        <v>74</v>
      </c>
      <c r="AE199" s="81"/>
      <c r="AF199" s="81"/>
      <c r="AM199" s="55"/>
    </row>
    <row r="200" spans="1:39" s="54" customFormat="1" ht="15" x14ac:dyDescent="0.25">
      <c r="A200" s="28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81"/>
      <c r="R200" s="81"/>
      <c r="S200" s="81"/>
      <c r="T200" s="81"/>
      <c r="U200" s="81"/>
      <c r="V200" s="81"/>
      <c r="W200" s="81"/>
      <c r="AA200" s="55"/>
      <c r="AB200" s="82"/>
      <c r="AC200" s="161" t="s">
        <v>140</v>
      </c>
      <c r="AD200" s="85" t="s">
        <v>141</v>
      </c>
      <c r="AE200" s="81"/>
      <c r="AF200" s="81"/>
      <c r="AM200" s="55"/>
    </row>
    <row r="201" spans="1:39" s="54" customFormat="1" ht="15" x14ac:dyDescent="0.25">
      <c r="A201" s="28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81"/>
      <c r="R201" s="81"/>
      <c r="S201" s="81"/>
      <c r="T201" s="81"/>
      <c r="U201" s="81"/>
      <c r="V201" s="81"/>
      <c r="W201" s="81"/>
      <c r="AA201" s="55"/>
      <c r="AB201" s="82"/>
      <c r="AC201" s="89"/>
      <c r="AD201" s="85" t="s">
        <v>75</v>
      </c>
      <c r="AF201" s="81"/>
      <c r="AG201" s="156"/>
      <c r="AH201" s="54" t="s">
        <v>136</v>
      </c>
      <c r="AM201" s="55"/>
    </row>
    <row r="202" spans="1:39" s="54" customFormat="1" ht="14.4" thickBot="1" x14ac:dyDescent="0.3">
      <c r="A202" s="90"/>
      <c r="B202" s="91"/>
      <c r="C202" s="91"/>
      <c r="D202" s="91"/>
      <c r="E202" s="92"/>
      <c r="F202" s="92"/>
      <c r="G202" s="92"/>
      <c r="H202" s="92"/>
      <c r="I202" s="92"/>
      <c r="J202" s="92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3"/>
      <c r="V202" s="93"/>
      <c r="W202" s="93"/>
      <c r="X202" s="93"/>
      <c r="Y202" s="93"/>
      <c r="Z202" s="93"/>
      <c r="AA202" s="94"/>
      <c r="AB202" s="317" t="s">
        <v>33</v>
      </c>
      <c r="AC202" s="318"/>
      <c r="AD202" s="318"/>
      <c r="AE202" s="318"/>
      <c r="AF202" s="318"/>
      <c r="AG202" s="318"/>
      <c r="AH202" s="318"/>
      <c r="AI202" s="318"/>
      <c r="AJ202" s="318"/>
      <c r="AK202" s="318"/>
      <c r="AL202" s="318"/>
      <c r="AM202" s="319"/>
    </row>
    <row r="203" spans="1:39" s="54" customFormat="1" ht="24.9" customHeight="1" x14ac:dyDescent="0.25">
      <c r="A203" s="437"/>
      <c r="B203" s="438"/>
      <c r="C203" s="439"/>
      <c r="D203" s="440" t="s">
        <v>217</v>
      </c>
      <c r="E203" s="441"/>
      <c r="F203" s="441"/>
      <c r="G203" s="441"/>
      <c r="H203" s="441"/>
      <c r="I203" s="441"/>
      <c r="J203" s="441"/>
      <c r="K203" s="441"/>
      <c r="L203" s="441"/>
      <c r="M203" s="441"/>
      <c r="N203" s="441"/>
      <c r="O203" s="441"/>
      <c r="P203" s="441"/>
      <c r="Q203" s="441"/>
      <c r="R203" s="441"/>
      <c r="S203" s="441"/>
      <c r="T203" s="441"/>
      <c r="U203" s="441"/>
      <c r="V203" s="441"/>
      <c r="W203" s="441"/>
      <c r="X203" s="442"/>
      <c r="Y203" s="442"/>
      <c r="Z203" s="442"/>
      <c r="AA203" s="443"/>
      <c r="AB203" s="448"/>
      <c r="AC203" s="334"/>
      <c r="AD203" s="334"/>
      <c r="AE203" s="334"/>
      <c r="AF203" s="334"/>
      <c r="AG203" s="334"/>
      <c r="AH203" s="334"/>
      <c r="AI203" s="334"/>
      <c r="AJ203" s="334"/>
      <c r="AK203" s="334"/>
      <c r="AL203" s="334"/>
      <c r="AM203" s="449"/>
    </row>
    <row r="204" spans="1:39" s="54" customFormat="1" ht="24.9" customHeight="1" x14ac:dyDescent="0.25">
      <c r="A204" s="434" t="s">
        <v>91</v>
      </c>
      <c r="B204" s="337"/>
      <c r="C204" s="435"/>
      <c r="D204" s="444"/>
      <c r="E204" s="445"/>
      <c r="F204" s="445"/>
      <c r="G204" s="445"/>
      <c r="H204" s="445"/>
      <c r="I204" s="445"/>
      <c r="J204" s="445"/>
      <c r="K204" s="445"/>
      <c r="L204" s="445"/>
      <c r="M204" s="445"/>
      <c r="N204" s="445"/>
      <c r="O204" s="445"/>
      <c r="P204" s="445"/>
      <c r="Q204" s="445"/>
      <c r="R204" s="445"/>
      <c r="S204" s="445"/>
      <c r="T204" s="445"/>
      <c r="U204" s="445"/>
      <c r="V204" s="445"/>
      <c r="W204" s="445"/>
      <c r="X204" s="446"/>
      <c r="Y204" s="446"/>
      <c r="Z204" s="446"/>
      <c r="AA204" s="447"/>
      <c r="AB204" s="434"/>
      <c r="AC204" s="337"/>
      <c r="AD204" s="337"/>
      <c r="AE204" s="337"/>
      <c r="AF204" s="337"/>
      <c r="AG204" s="337"/>
      <c r="AH204" s="337"/>
      <c r="AI204" s="337"/>
      <c r="AJ204" s="337"/>
      <c r="AK204" s="337"/>
      <c r="AL204" s="337"/>
      <c r="AM204" s="436"/>
    </row>
    <row r="205" spans="1:39" s="54" customFormat="1" ht="15.75" customHeight="1" x14ac:dyDescent="0.25">
      <c r="A205" s="434"/>
      <c r="B205" s="337"/>
      <c r="C205" s="435"/>
      <c r="D205" s="2" t="s">
        <v>53</v>
      </c>
      <c r="E205" s="50"/>
      <c r="F205" s="50"/>
      <c r="G205" s="50"/>
      <c r="H205" s="50"/>
      <c r="I205" s="57" t="str">
        <f>(D9)</f>
        <v>PROFIL PRAKTYCZNY</v>
      </c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AB205" s="434"/>
      <c r="AC205" s="337"/>
      <c r="AD205" s="337"/>
      <c r="AE205" s="337"/>
      <c r="AF205" s="337"/>
      <c r="AG205" s="337"/>
      <c r="AH205" s="337"/>
      <c r="AI205" s="337"/>
      <c r="AJ205" s="337"/>
      <c r="AK205" s="337"/>
      <c r="AL205" s="337"/>
      <c r="AM205" s="436"/>
    </row>
    <row r="206" spans="1:39" s="54" customFormat="1" ht="15.75" customHeight="1" x14ac:dyDescent="0.25">
      <c r="A206" s="434"/>
      <c r="B206" s="418"/>
      <c r="C206" s="419"/>
      <c r="D206" s="2" t="s">
        <v>41</v>
      </c>
      <c r="E206" s="56"/>
      <c r="F206" s="56"/>
      <c r="G206" s="56"/>
      <c r="H206" s="56"/>
      <c r="I206" s="57" t="str">
        <f>(D10)</f>
        <v>STUDIA PIERWSZEGO STOPNIA (3-letnie, licencjackie)</v>
      </c>
      <c r="J206" s="4"/>
      <c r="K206" s="56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2"/>
      <c r="W206" s="2"/>
      <c r="X206" s="4"/>
      <c r="Y206" s="2"/>
      <c r="Z206" s="2"/>
      <c r="AA206" s="2"/>
      <c r="AB206" s="413"/>
      <c r="AC206" s="414"/>
      <c r="AD206" s="414"/>
      <c r="AE206" s="414"/>
      <c r="AF206" s="414"/>
      <c r="AG206" s="414"/>
      <c r="AH206" s="414"/>
      <c r="AI206" s="414"/>
      <c r="AJ206" s="414"/>
      <c r="AK206" s="414"/>
      <c r="AL206" s="414"/>
      <c r="AM206" s="416"/>
    </row>
    <row r="207" spans="1:39" s="54" customFormat="1" ht="15.75" customHeight="1" x14ac:dyDescent="0.25">
      <c r="A207" s="417" t="s">
        <v>54</v>
      </c>
      <c r="B207" s="418"/>
      <c r="C207" s="419"/>
      <c r="D207" s="2" t="s">
        <v>40</v>
      </c>
      <c r="E207" s="56"/>
      <c r="F207" s="56"/>
      <c r="G207" s="2"/>
      <c r="H207" s="2"/>
      <c r="I207" s="57" t="str">
        <f>(D11)</f>
        <v>STUDIA STACJONARNE</v>
      </c>
      <c r="J207" s="4"/>
      <c r="K207" s="57"/>
      <c r="L207" s="57"/>
      <c r="M207" s="58"/>
      <c r="N207" s="56"/>
      <c r="O207" s="57"/>
      <c r="P207" s="57"/>
      <c r="Q207" s="57"/>
      <c r="R207" s="57"/>
      <c r="S207" s="57"/>
      <c r="T207" s="57"/>
      <c r="U207" s="57"/>
      <c r="V207" s="2"/>
      <c r="W207" s="2"/>
      <c r="X207" s="4"/>
      <c r="Y207" s="49"/>
      <c r="Z207" s="49"/>
      <c r="AA207" s="49"/>
      <c r="AB207" s="413" t="s">
        <v>86</v>
      </c>
      <c r="AC207" s="414"/>
      <c r="AD207" s="414"/>
      <c r="AE207" s="414"/>
      <c r="AF207" s="414"/>
      <c r="AG207" s="414"/>
      <c r="AH207" s="414"/>
      <c r="AI207" s="414"/>
      <c r="AJ207" s="414"/>
      <c r="AK207" s="414"/>
      <c r="AL207" s="414"/>
      <c r="AM207" s="416"/>
    </row>
    <row r="208" spans="1:39" s="54" customFormat="1" ht="15.75" customHeight="1" x14ac:dyDescent="0.25">
      <c r="A208" s="413" t="s">
        <v>36</v>
      </c>
      <c r="B208" s="414"/>
      <c r="C208" s="415"/>
      <c r="D208" s="2" t="s">
        <v>0</v>
      </c>
      <c r="E208" s="2"/>
      <c r="F208" s="2"/>
      <c r="G208" s="2"/>
      <c r="H208" s="2"/>
      <c r="I208" s="57" t="str">
        <f>(D8)</f>
        <v>FINANSE I RACHUNKOWOŚĆ</v>
      </c>
      <c r="J208" s="4"/>
      <c r="K208" s="57"/>
      <c r="L208" s="57"/>
      <c r="M208" s="57"/>
      <c r="N208" s="56"/>
      <c r="O208" s="57"/>
      <c r="P208" s="57"/>
      <c r="Q208" s="57"/>
      <c r="R208" s="57"/>
      <c r="S208" s="57"/>
      <c r="T208" s="57"/>
      <c r="U208" s="57"/>
      <c r="V208" s="2"/>
      <c r="W208" s="2"/>
      <c r="X208" s="4"/>
      <c r="Y208" s="49"/>
      <c r="Z208" s="49"/>
      <c r="AA208" s="49"/>
      <c r="AB208" s="413" t="s">
        <v>52</v>
      </c>
      <c r="AC208" s="414"/>
      <c r="AD208" s="414"/>
      <c r="AE208" s="414"/>
      <c r="AF208" s="414"/>
      <c r="AG208" s="414"/>
      <c r="AH208" s="414"/>
      <c r="AI208" s="414"/>
      <c r="AJ208" s="414"/>
      <c r="AK208" s="414"/>
      <c r="AL208" s="414"/>
      <c r="AM208" s="416"/>
    </row>
    <row r="209" spans="1:39" s="54" customFormat="1" ht="15.75" customHeight="1" x14ac:dyDescent="0.25">
      <c r="A209" s="417" t="s">
        <v>37</v>
      </c>
      <c r="B209" s="418"/>
      <c r="C209" s="419"/>
      <c r="D209" s="5" t="s">
        <v>1</v>
      </c>
      <c r="E209" s="2"/>
      <c r="F209" s="2"/>
      <c r="G209" s="2"/>
      <c r="H209" s="2"/>
      <c r="I209" s="57" t="s">
        <v>137</v>
      </c>
      <c r="J209" s="4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2"/>
      <c r="W209" s="2"/>
      <c r="X209" s="4"/>
      <c r="Y209" s="2"/>
      <c r="Z209" s="2"/>
      <c r="AA209" s="2"/>
      <c r="AB209" s="417"/>
      <c r="AC209" s="418"/>
      <c r="AD209" s="418"/>
      <c r="AE209" s="418"/>
      <c r="AF209" s="418"/>
      <c r="AG209" s="418"/>
      <c r="AH209" s="418"/>
      <c r="AI209" s="418"/>
      <c r="AJ209" s="418"/>
      <c r="AK209" s="418"/>
      <c r="AL209" s="418"/>
      <c r="AM209" s="420"/>
    </row>
    <row r="210" spans="1:39" s="54" customFormat="1" ht="15.75" customHeight="1" thickBot="1" x14ac:dyDescent="0.3">
      <c r="A210" s="421"/>
      <c r="B210" s="422"/>
      <c r="C210" s="423"/>
      <c r="D210" s="424"/>
      <c r="E210" s="422"/>
      <c r="F210" s="422"/>
      <c r="G210" s="422"/>
      <c r="H210" s="422"/>
      <c r="I210" s="422"/>
      <c r="J210" s="422"/>
      <c r="K210" s="422"/>
      <c r="L210" s="422"/>
      <c r="M210" s="422"/>
      <c r="N210" s="422"/>
      <c r="O210" s="422"/>
      <c r="P210" s="422"/>
      <c r="Q210" s="422"/>
      <c r="R210" s="422"/>
      <c r="S210" s="422"/>
      <c r="T210" s="422"/>
      <c r="U210" s="422"/>
      <c r="V210" s="422"/>
      <c r="W210" s="422"/>
      <c r="X210" s="422"/>
      <c r="Y210" s="422"/>
      <c r="Z210" s="422"/>
      <c r="AA210" s="425"/>
      <c r="AB210" s="426"/>
      <c r="AC210" s="427"/>
      <c r="AD210" s="427"/>
      <c r="AE210" s="427"/>
      <c r="AF210" s="427"/>
      <c r="AG210" s="427"/>
      <c r="AH210" s="427"/>
      <c r="AI210" s="427"/>
      <c r="AJ210" s="427"/>
      <c r="AK210" s="427"/>
      <c r="AL210" s="427"/>
      <c r="AM210" s="428"/>
    </row>
    <row r="211" spans="1:39" s="54" customFormat="1" ht="6" customHeight="1" thickBot="1" x14ac:dyDescent="0.3">
      <c r="A211" s="107"/>
      <c r="B211" s="62"/>
      <c r="C211" s="62"/>
      <c r="D211" s="60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86"/>
      <c r="W211" s="86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M211" s="55"/>
    </row>
    <row r="212" spans="1:39" s="54" customFormat="1" x14ac:dyDescent="0.25">
      <c r="A212" s="396" t="s">
        <v>76</v>
      </c>
      <c r="B212" s="399" t="s">
        <v>47</v>
      </c>
      <c r="C212" s="400"/>
      <c r="D212" s="405" t="s">
        <v>2</v>
      </c>
      <c r="E212" s="406"/>
      <c r="F212" s="407"/>
      <c r="G212" s="411" t="s">
        <v>3</v>
      </c>
      <c r="H212" s="343"/>
      <c r="I212" s="343"/>
      <c r="J212" s="343"/>
      <c r="K212" s="343"/>
      <c r="L212" s="353" t="s">
        <v>127</v>
      </c>
      <c r="M212" s="343"/>
      <c r="N212" s="343"/>
      <c r="O212" s="343"/>
      <c r="P212" s="343"/>
      <c r="Q212" s="343"/>
      <c r="R212" s="343"/>
      <c r="S212" s="343"/>
      <c r="T212" s="343"/>
      <c r="U212" s="343"/>
      <c r="V212" s="343"/>
      <c r="W212" s="343"/>
      <c r="X212" s="343"/>
      <c r="Y212" s="343"/>
      <c r="Z212" s="343"/>
      <c r="AA212" s="343"/>
      <c r="AB212" s="343"/>
      <c r="AC212" s="343"/>
      <c r="AD212" s="343"/>
      <c r="AE212" s="343"/>
      <c r="AF212" s="343"/>
      <c r="AG212" s="343"/>
      <c r="AH212" s="343"/>
      <c r="AI212" s="343"/>
      <c r="AJ212" s="343"/>
      <c r="AK212" s="343"/>
      <c r="AL212" s="343"/>
      <c r="AM212" s="344"/>
    </row>
    <row r="213" spans="1:39" s="54" customFormat="1" ht="12.75" customHeight="1" x14ac:dyDescent="0.25">
      <c r="A213" s="397"/>
      <c r="B213" s="401"/>
      <c r="C213" s="402"/>
      <c r="D213" s="408"/>
      <c r="E213" s="409"/>
      <c r="F213" s="410"/>
      <c r="G213" s="307" t="s">
        <v>4</v>
      </c>
      <c r="H213" s="384" t="s">
        <v>5</v>
      </c>
      <c r="I213" s="384"/>
      <c r="J213" s="384"/>
      <c r="K213" s="386"/>
      <c r="L213" s="312" t="s">
        <v>55</v>
      </c>
      <c r="M213" s="313"/>
      <c r="N213" s="313"/>
      <c r="O213" s="314"/>
      <c r="P213" s="312" t="s">
        <v>56</v>
      </c>
      <c r="Q213" s="313"/>
      <c r="R213" s="313"/>
      <c r="S213" s="314"/>
      <c r="T213" s="312" t="s">
        <v>57</v>
      </c>
      <c r="U213" s="313"/>
      <c r="V213" s="313"/>
      <c r="W213" s="314"/>
      <c r="X213" s="312" t="s">
        <v>58</v>
      </c>
      <c r="Y213" s="313"/>
      <c r="Z213" s="313"/>
      <c r="AA213" s="314"/>
      <c r="AB213" s="312" t="s">
        <v>59</v>
      </c>
      <c r="AC213" s="313"/>
      <c r="AD213" s="313"/>
      <c r="AE213" s="314"/>
      <c r="AF213" s="312" t="s">
        <v>60</v>
      </c>
      <c r="AG213" s="313"/>
      <c r="AH213" s="313"/>
      <c r="AI213" s="314"/>
      <c r="AJ213" s="309" t="s">
        <v>61</v>
      </c>
      <c r="AK213" s="310"/>
      <c r="AL213" s="310"/>
      <c r="AM213" s="311"/>
    </row>
    <row r="214" spans="1:39" s="54" customFormat="1" x14ac:dyDescent="0.25">
      <c r="A214" s="397"/>
      <c r="B214" s="401"/>
      <c r="C214" s="402"/>
      <c r="D214" s="349" t="s">
        <v>6</v>
      </c>
      <c r="E214" s="305" t="s">
        <v>7</v>
      </c>
      <c r="F214" s="299" t="s">
        <v>38</v>
      </c>
      <c r="G214" s="412"/>
      <c r="H214" s="384" t="s">
        <v>8</v>
      </c>
      <c r="I214" s="384" t="s">
        <v>9</v>
      </c>
      <c r="J214" s="384" t="s">
        <v>62</v>
      </c>
      <c r="K214" s="386" t="s">
        <v>142</v>
      </c>
      <c r="L214" s="429" t="s">
        <v>84</v>
      </c>
      <c r="M214" s="430"/>
      <c r="N214" s="430"/>
      <c r="O214" s="430"/>
      <c r="P214" s="430"/>
      <c r="Q214" s="430"/>
      <c r="R214" s="430"/>
      <c r="S214" s="430"/>
      <c r="T214" s="430"/>
      <c r="U214" s="430"/>
      <c r="V214" s="430"/>
      <c r="W214" s="430"/>
      <c r="X214" s="430"/>
      <c r="Y214" s="430"/>
      <c r="Z214" s="430"/>
      <c r="AA214" s="430"/>
      <c r="AB214" s="430"/>
      <c r="AC214" s="430"/>
      <c r="AD214" s="430"/>
      <c r="AE214" s="430"/>
      <c r="AF214" s="430"/>
      <c r="AG214" s="430"/>
      <c r="AH214" s="430"/>
      <c r="AI214" s="430"/>
      <c r="AJ214" s="430"/>
      <c r="AK214" s="430"/>
      <c r="AL214" s="430"/>
      <c r="AM214" s="431"/>
    </row>
    <row r="215" spans="1:39" s="54" customFormat="1" x14ac:dyDescent="0.25">
      <c r="A215" s="397"/>
      <c r="B215" s="401"/>
      <c r="C215" s="402"/>
      <c r="D215" s="349"/>
      <c r="E215" s="351"/>
      <c r="F215" s="352"/>
      <c r="G215" s="412"/>
      <c r="H215" s="384"/>
      <c r="I215" s="384"/>
      <c r="J215" s="384"/>
      <c r="K215" s="386"/>
      <c r="L215" s="307" t="s">
        <v>8</v>
      </c>
      <c r="M215" s="303" t="s">
        <v>9</v>
      </c>
      <c r="N215" s="305" t="s">
        <v>10</v>
      </c>
      <c r="O215" s="299" t="s">
        <v>143</v>
      </c>
      <c r="P215" s="307" t="s">
        <v>8</v>
      </c>
      <c r="Q215" s="303" t="s">
        <v>9</v>
      </c>
      <c r="R215" s="305" t="s">
        <v>10</v>
      </c>
      <c r="S215" s="299" t="s">
        <v>143</v>
      </c>
      <c r="T215" s="307" t="s">
        <v>8</v>
      </c>
      <c r="U215" s="303" t="s">
        <v>9</v>
      </c>
      <c r="V215" s="305" t="s">
        <v>10</v>
      </c>
      <c r="W215" s="299" t="s">
        <v>143</v>
      </c>
      <c r="X215" s="307" t="s">
        <v>8</v>
      </c>
      <c r="Y215" s="303" t="s">
        <v>9</v>
      </c>
      <c r="Z215" s="305" t="s">
        <v>10</v>
      </c>
      <c r="AA215" s="299" t="s">
        <v>143</v>
      </c>
      <c r="AB215" s="307" t="s">
        <v>8</v>
      </c>
      <c r="AC215" s="303" t="s">
        <v>9</v>
      </c>
      <c r="AD215" s="305" t="s">
        <v>10</v>
      </c>
      <c r="AE215" s="299" t="s">
        <v>143</v>
      </c>
      <c r="AF215" s="307" t="s">
        <v>8</v>
      </c>
      <c r="AG215" s="303" t="s">
        <v>9</v>
      </c>
      <c r="AH215" s="305" t="s">
        <v>10</v>
      </c>
      <c r="AI215" s="299" t="s">
        <v>143</v>
      </c>
      <c r="AJ215" s="354" t="s">
        <v>8</v>
      </c>
      <c r="AK215" s="356" t="s">
        <v>9</v>
      </c>
      <c r="AL215" s="297" t="s">
        <v>10</v>
      </c>
      <c r="AM215" s="295" t="s">
        <v>63</v>
      </c>
    </row>
    <row r="216" spans="1:39" s="54" customFormat="1" ht="13.8" thickBot="1" x14ac:dyDescent="0.3">
      <c r="A216" s="398"/>
      <c r="B216" s="403"/>
      <c r="C216" s="404"/>
      <c r="D216" s="350"/>
      <c r="E216" s="306"/>
      <c r="F216" s="300"/>
      <c r="G216" s="308"/>
      <c r="H216" s="385"/>
      <c r="I216" s="385"/>
      <c r="J216" s="385"/>
      <c r="K216" s="387"/>
      <c r="L216" s="308"/>
      <c r="M216" s="304"/>
      <c r="N216" s="306"/>
      <c r="O216" s="300"/>
      <c r="P216" s="308"/>
      <c r="Q216" s="304"/>
      <c r="R216" s="306"/>
      <c r="S216" s="300"/>
      <c r="T216" s="308"/>
      <c r="U216" s="304"/>
      <c r="V216" s="306"/>
      <c r="W216" s="300"/>
      <c r="X216" s="308"/>
      <c r="Y216" s="304"/>
      <c r="Z216" s="306"/>
      <c r="AA216" s="300"/>
      <c r="AB216" s="308"/>
      <c r="AC216" s="304"/>
      <c r="AD216" s="306"/>
      <c r="AE216" s="300"/>
      <c r="AF216" s="308"/>
      <c r="AG216" s="304"/>
      <c r="AH216" s="306"/>
      <c r="AI216" s="300"/>
      <c r="AJ216" s="355"/>
      <c r="AK216" s="357"/>
      <c r="AL216" s="298"/>
      <c r="AM216" s="296"/>
    </row>
    <row r="217" spans="1:39" s="54" customFormat="1" ht="18" customHeight="1" thickBot="1" x14ac:dyDescent="0.3">
      <c r="A217" s="63" t="s">
        <v>117</v>
      </c>
      <c r="B217" s="454" t="s">
        <v>35</v>
      </c>
      <c r="C217" s="454"/>
      <c r="D217" s="391"/>
      <c r="E217" s="391"/>
      <c r="F217" s="113"/>
      <c r="G217" s="113"/>
      <c r="H217" s="391"/>
      <c r="I217" s="391"/>
      <c r="J217" s="391"/>
      <c r="K217" s="391"/>
      <c r="L217" s="391"/>
      <c r="M217" s="391"/>
      <c r="N217" s="391"/>
      <c r="O217" s="391"/>
      <c r="P217" s="391"/>
      <c r="Q217" s="391"/>
      <c r="R217" s="391"/>
      <c r="S217" s="391"/>
      <c r="T217" s="391"/>
      <c r="U217" s="391"/>
      <c r="V217" s="391"/>
      <c r="W217" s="391"/>
      <c r="X217" s="391"/>
      <c r="Y217" s="391"/>
      <c r="Z217" s="391"/>
      <c r="AA217" s="391"/>
      <c r="AB217" s="391"/>
      <c r="AC217" s="391"/>
      <c r="AD217" s="391"/>
      <c r="AE217" s="391"/>
      <c r="AF217" s="391"/>
      <c r="AG217" s="391"/>
      <c r="AH217" s="391"/>
      <c r="AI217" s="391"/>
      <c r="AJ217" s="391"/>
      <c r="AK217" s="391"/>
      <c r="AL217" s="391"/>
      <c r="AM217" s="392"/>
    </row>
    <row r="218" spans="1:39" s="54" customFormat="1" ht="18" customHeight="1" x14ac:dyDescent="0.25">
      <c r="A218" s="16" t="s">
        <v>13</v>
      </c>
      <c r="B218" s="370" t="s">
        <v>119</v>
      </c>
      <c r="C218" s="453"/>
      <c r="D218" s="102"/>
      <c r="E218" s="101">
        <v>2</v>
      </c>
      <c r="F218" s="19">
        <v>4</v>
      </c>
      <c r="G218" s="20">
        <f t="shared" ref="G218:G225" si="17">SUM(H218:K218)</f>
        <v>45</v>
      </c>
      <c r="H218" s="17">
        <f>L218+P218+T218+X218+AB218+AF218+AJ218</f>
        <v>15</v>
      </c>
      <c r="I218" s="17">
        <f>M218+Q218+U218+Y218+AC218+AG218+AK218</f>
        <v>30</v>
      </c>
      <c r="J218" s="17"/>
      <c r="K218" s="17"/>
      <c r="L218" s="36"/>
      <c r="M218" s="34"/>
      <c r="N218" s="34"/>
      <c r="O218" s="35"/>
      <c r="P218" s="99"/>
      <c r="Q218" s="34"/>
      <c r="R218" s="34"/>
      <c r="S218" s="35"/>
      <c r="T218" s="99"/>
      <c r="U218" s="34"/>
      <c r="V218" s="34"/>
      <c r="W218" s="35"/>
      <c r="X218" s="20"/>
      <c r="Y218" s="17"/>
      <c r="Z218" s="17"/>
      <c r="AA218" s="19"/>
      <c r="AB218" s="20">
        <v>15</v>
      </c>
      <c r="AC218" s="17">
        <v>30</v>
      </c>
      <c r="AD218" s="17"/>
      <c r="AE218" s="19"/>
      <c r="AF218" s="20"/>
      <c r="AG218" s="17"/>
      <c r="AH218" s="17"/>
      <c r="AI218" s="35"/>
      <c r="AJ218" s="122"/>
      <c r="AK218" s="123"/>
      <c r="AL218" s="123"/>
      <c r="AM218" s="124"/>
    </row>
    <row r="219" spans="1:39" s="54" customFormat="1" ht="18" customHeight="1" x14ac:dyDescent="0.25">
      <c r="A219" s="16" t="s">
        <v>14</v>
      </c>
      <c r="B219" s="370" t="s">
        <v>165</v>
      </c>
      <c r="C219" s="371"/>
      <c r="D219" s="115"/>
      <c r="E219" s="116">
        <v>1</v>
      </c>
      <c r="F219" s="66">
        <v>3</v>
      </c>
      <c r="G219" s="20">
        <f t="shared" si="17"/>
        <v>30</v>
      </c>
      <c r="H219" s="17"/>
      <c r="I219" s="17"/>
      <c r="J219" s="13"/>
      <c r="K219" s="170">
        <f>O219+S219+W219+AA219+AE219+AI219+AM219</f>
        <v>30</v>
      </c>
      <c r="L219" s="114"/>
      <c r="M219" s="34"/>
      <c r="N219" s="34"/>
      <c r="O219" s="105"/>
      <c r="P219" s="99"/>
      <c r="Q219" s="34"/>
      <c r="R219" s="34"/>
      <c r="S219" s="105"/>
      <c r="T219" s="99"/>
      <c r="U219" s="34"/>
      <c r="V219" s="34"/>
      <c r="W219" s="105"/>
      <c r="X219" s="20"/>
      <c r="Y219" s="17"/>
      <c r="Z219" s="17"/>
      <c r="AA219" s="66"/>
      <c r="AB219" s="20"/>
      <c r="AC219" s="17"/>
      <c r="AD219" s="17"/>
      <c r="AE219" s="165">
        <v>30</v>
      </c>
      <c r="AF219" s="20"/>
      <c r="AG219" s="17"/>
      <c r="AH219" s="17"/>
      <c r="AI219" s="105"/>
      <c r="AJ219" s="122"/>
      <c r="AK219" s="123"/>
      <c r="AL219" s="123"/>
      <c r="AM219" s="125"/>
    </row>
    <row r="220" spans="1:39" s="54" customFormat="1" ht="21.6" customHeight="1" x14ac:dyDescent="0.25">
      <c r="A220" s="16" t="s">
        <v>15</v>
      </c>
      <c r="B220" s="380" t="s">
        <v>156</v>
      </c>
      <c r="C220" s="381"/>
      <c r="D220" s="33"/>
      <c r="E220" s="18">
        <v>3</v>
      </c>
      <c r="F220" s="19">
        <v>4</v>
      </c>
      <c r="G220" s="20">
        <f>SUM(H220:K220)</f>
        <v>45</v>
      </c>
      <c r="H220" s="17">
        <f>L220+P220+T220+X220+AB220+AF220+AJ220</f>
        <v>15</v>
      </c>
      <c r="I220" s="17">
        <f>M220+Q220+U220+Y220+AC220+AG220+AK220</f>
        <v>15</v>
      </c>
      <c r="J220" s="17">
        <f>N220+R220+V220+Z220+AD220+AH220+AL220</f>
        <v>15</v>
      </c>
      <c r="K220" s="17"/>
      <c r="L220" s="36"/>
      <c r="M220" s="34"/>
      <c r="N220" s="34"/>
      <c r="O220" s="35"/>
      <c r="P220" s="99"/>
      <c r="Q220" s="34"/>
      <c r="R220" s="34"/>
      <c r="S220" s="35"/>
      <c r="T220" s="99"/>
      <c r="U220" s="34"/>
      <c r="V220" s="34"/>
      <c r="W220" s="35"/>
      <c r="X220" s="20"/>
      <c r="Y220" s="17"/>
      <c r="Z220" s="17"/>
      <c r="AA220" s="19"/>
      <c r="AB220" s="20">
        <v>15</v>
      </c>
      <c r="AC220" s="17">
        <v>15</v>
      </c>
      <c r="AD220" s="17">
        <v>15</v>
      </c>
      <c r="AE220" s="19"/>
      <c r="AF220" s="20"/>
      <c r="AG220" s="17"/>
      <c r="AH220" s="17"/>
      <c r="AI220" s="35"/>
      <c r="AJ220" s="122"/>
      <c r="AK220" s="123"/>
      <c r="AL220" s="123"/>
      <c r="AM220" s="124"/>
    </row>
    <row r="221" spans="1:39" s="54" customFormat="1" ht="18" customHeight="1" x14ac:dyDescent="0.25">
      <c r="A221" s="16" t="s">
        <v>16</v>
      </c>
      <c r="B221" s="370" t="s">
        <v>166</v>
      </c>
      <c r="C221" s="371"/>
      <c r="D221" s="33"/>
      <c r="E221" s="18">
        <v>2</v>
      </c>
      <c r="F221" s="19">
        <v>2</v>
      </c>
      <c r="G221" s="20">
        <f t="shared" si="17"/>
        <v>30</v>
      </c>
      <c r="H221" s="17">
        <f>L221+P221+T221+X221+AB221+AF221+AJ221</f>
        <v>15</v>
      </c>
      <c r="I221" s="17"/>
      <c r="J221" s="17">
        <f>N221+R221+V221+Z221+AD221+AH221+AL221</f>
        <v>15</v>
      </c>
      <c r="K221" s="17"/>
      <c r="L221" s="36"/>
      <c r="M221" s="34"/>
      <c r="N221" s="34"/>
      <c r="O221" s="35"/>
      <c r="P221" s="99"/>
      <c r="Q221" s="34"/>
      <c r="R221" s="34"/>
      <c r="S221" s="35"/>
      <c r="T221" s="99"/>
      <c r="U221" s="34"/>
      <c r="V221" s="34"/>
      <c r="W221" s="35"/>
      <c r="X221" s="20"/>
      <c r="Y221" s="17"/>
      <c r="Z221" s="17"/>
      <c r="AA221" s="19"/>
      <c r="AB221" s="20">
        <v>15</v>
      </c>
      <c r="AC221" s="17"/>
      <c r="AD221" s="17">
        <v>15</v>
      </c>
      <c r="AE221" s="19"/>
      <c r="AF221" s="20"/>
      <c r="AG221" s="17"/>
      <c r="AH221" s="17"/>
      <c r="AI221" s="35"/>
      <c r="AJ221" s="122"/>
      <c r="AK221" s="123"/>
      <c r="AL221" s="123"/>
      <c r="AM221" s="124"/>
    </row>
    <row r="222" spans="1:39" s="54" customFormat="1" ht="18" customHeight="1" x14ac:dyDescent="0.25">
      <c r="A222" s="16" t="s">
        <v>26</v>
      </c>
      <c r="B222" s="370" t="s">
        <v>167</v>
      </c>
      <c r="C222" s="371"/>
      <c r="D222" s="33"/>
      <c r="E222" s="18">
        <v>2</v>
      </c>
      <c r="F222" s="19">
        <v>3</v>
      </c>
      <c r="G222" s="20">
        <f t="shared" si="17"/>
        <v>30</v>
      </c>
      <c r="H222" s="17">
        <f>L222+P222+T222+X222+AB222+AF222+AJ222</f>
        <v>15</v>
      </c>
      <c r="I222" s="17">
        <f>M222+Q222+U222+Y222+AC222+AG222+AK222</f>
        <v>15</v>
      </c>
      <c r="J222" s="17"/>
      <c r="K222" s="17"/>
      <c r="L222" s="36"/>
      <c r="M222" s="34"/>
      <c r="N222" s="34"/>
      <c r="O222" s="35"/>
      <c r="P222" s="99"/>
      <c r="Q222" s="34"/>
      <c r="R222" s="34"/>
      <c r="S222" s="35"/>
      <c r="T222" s="99"/>
      <c r="U222" s="34"/>
      <c r="V222" s="34"/>
      <c r="W222" s="35"/>
      <c r="X222" s="20"/>
      <c r="Y222" s="17"/>
      <c r="Z222" s="17"/>
      <c r="AA222" s="19"/>
      <c r="AB222" s="20">
        <v>15</v>
      </c>
      <c r="AC222" s="17">
        <v>15</v>
      </c>
      <c r="AD222" s="17"/>
      <c r="AE222" s="19"/>
      <c r="AF222" s="20"/>
      <c r="AG222" s="17"/>
      <c r="AH222" s="17"/>
      <c r="AI222" s="35"/>
      <c r="AJ222" s="122"/>
      <c r="AK222" s="123"/>
      <c r="AL222" s="123"/>
      <c r="AM222" s="124"/>
    </row>
    <row r="223" spans="1:39" s="174" customFormat="1" ht="18" customHeight="1" x14ac:dyDescent="0.25">
      <c r="A223" s="182" t="s">
        <v>27</v>
      </c>
      <c r="B223" s="525" t="s">
        <v>168</v>
      </c>
      <c r="C223" s="526"/>
      <c r="D223" s="202"/>
      <c r="E223" s="203">
        <v>1</v>
      </c>
      <c r="F223" s="185">
        <v>1</v>
      </c>
      <c r="G223" s="186">
        <f t="shared" si="17"/>
        <v>15</v>
      </c>
      <c r="H223" s="187"/>
      <c r="I223" s="187"/>
      <c r="J223" s="187"/>
      <c r="K223" s="204">
        <f>O223+S223+W223+AA223+AE223+AI223+AM223</f>
        <v>15</v>
      </c>
      <c r="L223" s="205"/>
      <c r="M223" s="200"/>
      <c r="N223" s="200"/>
      <c r="O223" s="201"/>
      <c r="P223" s="199"/>
      <c r="Q223" s="200"/>
      <c r="R223" s="200"/>
      <c r="S223" s="201"/>
      <c r="T223" s="199"/>
      <c r="U223" s="200"/>
      <c r="V223" s="200"/>
      <c r="W223" s="201"/>
      <c r="X223" s="186"/>
      <c r="Y223" s="187"/>
      <c r="Z223" s="187"/>
      <c r="AA223" s="185"/>
      <c r="AB223" s="186"/>
      <c r="AC223" s="187"/>
      <c r="AD223" s="187"/>
      <c r="AE223" s="206">
        <v>15</v>
      </c>
      <c r="AF223" s="186"/>
      <c r="AG223" s="187"/>
      <c r="AH223" s="187"/>
      <c r="AI223" s="201"/>
      <c r="AJ223" s="189"/>
      <c r="AK223" s="190"/>
      <c r="AL223" s="190"/>
      <c r="AM223" s="191"/>
    </row>
    <row r="224" spans="1:39" s="54" customFormat="1" ht="18" customHeight="1" x14ac:dyDescent="0.25">
      <c r="A224" s="16" t="s">
        <v>28</v>
      </c>
      <c r="B224" s="370" t="s">
        <v>181</v>
      </c>
      <c r="C224" s="371"/>
      <c r="D224" s="102"/>
      <c r="E224" s="103">
        <v>2</v>
      </c>
      <c r="F224" s="19">
        <v>3</v>
      </c>
      <c r="G224" s="20">
        <f t="shared" si="17"/>
        <v>30</v>
      </c>
      <c r="H224" s="17">
        <f>L224+P224+T224+X224+AB224+AF224+AJ224</f>
        <v>15</v>
      </c>
      <c r="I224" s="17">
        <f>M224+Q224+U224+Y224+AC224+AG224+AK224</f>
        <v>15</v>
      </c>
      <c r="J224" s="17"/>
      <c r="K224" s="173"/>
      <c r="L224" s="36"/>
      <c r="M224" s="34"/>
      <c r="N224" s="34"/>
      <c r="O224" s="35"/>
      <c r="P224" s="99"/>
      <c r="Q224" s="34"/>
      <c r="R224" s="34"/>
      <c r="S224" s="35"/>
      <c r="T224" s="99"/>
      <c r="U224" s="34"/>
      <c r="V224" s="34"/>
      <c r="W224" s="35"/>
      <c r="X224" s="20"/>
      <c r="Y224" s="17"/>
      <c r="Z224" s="17"/>
      <c r="AA224" s="19"/>
      <c r="AB224" s="20">
        <v>15</v>
      </c>
      <c r="AC224" s="17">
        <v>15</v>
      </c>
      <c r="AD224" s="17"/>
      <c r="AE224" s="19"/>
      <c r="AF224" s="20"/>
      <c r="AG224" s="17"/>
      <c r="AH224" s="17"/>
      <c r="AI224" s="35"/>
      <c r="AJ224" s="122"/>
      <c r="AK224" s="123"/>
      <c r="AL224" s="123"/>
      <c r="AM224" s="124"/>
    </row>
    <row r="225" spans="1:41" s="54" customFormat="1" ht="22.2" customHeight="1" thickBot="1" x14ac:dyDescent="0.3">
      <c r="A225" s="16" t="s">
        <v>29</v>
      </c>
      <c r="B225" s="470" t="s">
        <v>182</v>
      </c>
      <c r="C225" s="471"/>
      <c r="D225" s="102"/>
      <c r="E225" s="103">
        <v>1</v>
      </c>
      <c r="F225" s="19">
        <v>1</v>
      </c>
      <c r="G225" s="20">
        <f t="shared" si="17"/>
        <v>15</v>
      </c>
      <c r="H225" s="17"/>
      <c r="I225" s="17"/>
      <c r="J225" s="17"/>
      <c r="K225" s="167">
        <f>O225+S225+W225+AA225+AE225+AI225+AM225</f>
        <v>15</v>
      </c>
      <c r="L225" s="36"/>
      <c r="M225" s="34"/>
      <c r="N225" s="34"/>
      <c r="O225" s="35"/>
      <c r="P225" s="99"/>
      <c r="Q225" s="34"/>
      <c r="R225" s="34"/>
      <c r="S225" s="35"/>
      <c r="T225" s="99"/>
      <c r="U225" s="34"/>
      <c r="V225" s="34"/>
      <c r="W225" s="35"/>
      <c r="X225" s="20"/>
      <c r="Y225" s="17"/>
      <c r="Z225" s="17"/>
      <c r="AA225" s="19"/>
      <c r="AB225" s="20"/>
      <c r="AC225" s="17"/>
      <c r="AD225" s="17"/>
      <c r="AE225" s="162">
        <v>15</v>
      </c>
      <c r="AF225" s="20"/>
      <c r="AG225" s="17"/>
      <c r="AH225" s="17"/>
      <c r="AI225" s="35"/>
      <c r="AJ225" s="122"/>
      <c r="AK225" s="123"/>
      <c r="AL225" s="123"/>
      <c r="AM225" s="124"/>
    </row>
    <row r="226" spans="1:41" s="54" customFormat="1" ht="13.95" customHeight="1" thickTop="1" x14ac:dyDescent="0.25">
      <c r="A226" s="68"/>
      <c r="B226" s="372" t="s">
        <v>17</v>
      </c>
      <c r="C226" s="373"/>
      <c r="D226" s="376">
        <f t="shared" ref="D226:AM226" si="18">SUM(D179:D225)</f>
        <v>26</v>
      </c>
      <c r="E226" s="378">
        <f t="shared" si="18"/>
        <v>113</v>
      </c>
      <c r="F226" s="388">
        <f t="shared" si="18"/>
        <v>307</v>
      </c>
      <c r="G226" s="365">
        <f t="shared" si="18"/>
        <v>2745</v>
      </c>
      <c r="H226" s="365">
        <f t="shared" si="18"/>
        <v>945</v>
      </c>
      <c r="I226" s="365">
        <f t="shared" si="18"/>
        <v>885</v>
      </c>
      <c r="J226" s="365">
        <f t="shared" si="18"/>
        <v>555</v>
      </c>
      <c r="K226" s="365">
        <f t="shared" si="18"/>
        <v>360</v>
      </c>
      <c r="L226" s="69">
        <f t="shared" si="18"/>
        <v>613</v>
      </c>
      <c r="M226" s="69">
        <f t="shared" si="18"/>
        <v>180</v>
      </c>
      <c r="N226" s="69">
        <f t="shared" si="18"/>
        <v>60</v>
      </c>
      <c r="O226" s="69">
        <f t="shared" si="18"/>
        <v>0</v>
      </c>
      <c r="P226" s="69">
        <f t="shared" si="18"/>
        <v>1008</v>
      </c>
      <c r="Q226" s="69">
        <f t="shared" si="18"/>
        <v>270</v>
      </c>
      <c r="R226" s="69">
        <f t="shared" si="18"/>
        <v>75</v>
      </c>
      <c r="S226" s="69">
        <f t="shared" si="18"/>
        <v>15</v>
      </c>
      <c r="T226" s="69">
        <f t="shared" si="18"/>
        <v>783</v>
      </c>
      <c r="U226" s="69">
        <f t="shared" si="18"/>
        <v>90</v>
      </c>
      <c r="V226" s="69">
        <f t="shared" si="18"/>
        <v>180</v>
      </c>
      <c r="W226" s="69">
        <f t="shared" si="18"/>
        <v>105</v>
      </c>
      <c r="X226" s="69">
        <f t="shared" si="18"/>
        <v>767</v>
      </c>
      <c r="Y226" s="69">
        <f t="shared" si="18"/>
        <v>150</v>
      </c>
      <c r="Z226" s="69">
        <f t="shared" si="18"/>
        <v>180</v>
      </c>
      <c r="AA226" s="69">
        <f t="shared" si="18"/>
        <v>90</v>
      </c>
      <c r="AB226" s="69">
        <f t="shared" si="18"/>
        <v>398</v>
      </c>
      <c r="AC226" s="69">
        <f t="shared" si="18"/>
        <v>195</v>
      </c>
      <c r="AD226" s="69">
        <f t="shared" si="18"/>
        <v>60</v>
      </c>
      <c r="AE226" s="69">
        <f t="shared" si="18"/>
        <v>120</v>
      </c>
      <c r="AF226" s="69">
        <f t="shared" si="18"/>
        <v>62</v>
      </c>
      <c r="AG226" s="69">
        <f t="shared" si="18"/>
        <v>0</v>
      </c>
      <c r="AH226" s="69">
        <f t="shared" si="18"/>
        <v>0</v>
      </c>
      <c r="AI226" s="69">
        <f t="shared" si="18"/>
        <v>30</v>
      </c>
      <c r="AJ226" s="139">
        <f t="shared" si="18"/>
        <v>0</v>
      </c>
      <c r="AK226" s="130">
        <f t="shared" si="18"/>
        <v>0</v>
      </c>
      <c r="AL226" s="130">
        <f t="shared" si="18"/>
        <v>0</v>
      </c>
      <c r="AM226" s="131">
        <f t="shared" si="18"/>
        <v>0</v>
      </c>
    </row>
    <row r="227" spans="1:41" s="54" customFormat="1" ht="13.95" customHeight="1" thickBot="1" x14ac:dyDescent="0.3">
      <c r="A227" s="72"/>
      <c r="B227" s="374"/>
      <c r="C227" s="375"/>
      <c r="D227" s="377"/>
      <c r="E227" s="379"/>
      <c r="F227" s="389"/>
      <c r="G227" s="450"/>
      <c r="H227" s="450"/>
      <c r="I227" s="450"/>
      <c r="J227" s="450"/>
      <c r="K227" s="450"/>
      <c r="L227" s="358">
        <f>SUM(L226:O226)</f>
        <v>853</v>
      </c>
      <c r="M227" s="359"/>
      <c r="N227" s="359"/>
      <c r="O227" s="360"/>
      <c r="P227" s="358">
        <f>SUM(P226:S226)</f>
        <v>1368</v>
      </c>
      <c r="Q227" s="359"/>
      <c r="R227" s="359"/>
      <c r="S227" s="360"/>
      <c r="T227" s="358">
        <f>SUM(T226:W226)</f>
        <v>1158</v>
      </c>
      <c r="U227" s="359"/>
      <c r="V227" s="359"/>
      <c r="W227" s="360"/>
      <c r="X227" s="358">
        <f>SUM(X226:AA226)</f>
        <v>1187</v>
      </c>
      <c r="Y227" s="359"/>
      <c r="Z227" s="359"/>
      <c r="AA227" s="360"/>
      <c r="AB227" s="358">
        <f>SUM(AB226:AE226)</f>
        <v>773</v>
      </c>
      <c r="AC227" s="359"/>
      <c r="AD227" s="359"/>
      <c r="AE227" s="360"/>
      <c r="AF227" s="358">
        <f>SUM(AF226:AI226)</f>
        <v>92</v>
      </c>
      <c r="AG227" s="359"/>
      <c r="AH227" s="359"/>
      <c r="AI227" s="360"/>
      <c r="AJ227" s="367">
        <f>SUM(AJ226:AM226)</f>
        <v>0</v>
      </c>
      <c r="AK227" s="368"/>
      <c r="AL227" s="368"/>
      <c r="AM227" s="369"/>
    </row>
    <row r="228" spans="1:41" s="54" customFormat="1" x14ac:dyDescent="0.25">
      <c r="A228" s="345" t="s">
        <v>82</v>
      </c>
      <c r="B228" s="346"/>
      <c r="C228" s="347"/>
      <c r="D228" s="348" t="s">
        <v>6</v>
      </c>
      <c r="E228" s="351" t="s">
        <v>7</v>
      </c>
      <c r="F228" s="299" t="s">
        <v>38</v>
      </c>
      <c r="G228" s="382" t="s">
        <v>4</v>
      </c>
      <c r="H228" s="384" t="s">
        <v>8</v>
      </c>
      <c r="I228" s="384" t="s">
        <v>9</v>
      </c>
      <c r="J228" s="384" t="s">
        <v>62</v>
      </c>
      <c r="K228" s="386" t="s">
        <v>34</v>
      </c>
      <c r="L228" s="312" t="s">
        <v>55</v>
      </c>
      <c r="M228" s="313"/>
      <c r="N228" s="313"/>
      <c r="O228" s="314"/>
      <c r="P228" s="312" t="s">
        <v>56</v>
      </c>
      <c r="Q228" s="313"/>
      <c r="R228" s="313"/>
      <c r="S228" s="314"/>
      <c r="T228" s="312" t="s">
        <v>57</v>
      </c>
      <c r="U228" s="313"/>
      <c r="V228" s="313"/>
      <c r="W228" s="314"/>
      <c r="X228" s="312" t="s">
        <v>58</v>
      </c>
      <c r="Y228" s="313"/>
      <c r="Z228" s="313"/>
      <c r="AA228" s="314"/>
      <c r="AB228" s="312" t="s">
        <v>59</v>
      </c>
      <c r="AC228" s="313"/>
      <c r="AD228" s="313"/>
      <c r="AE228" s="314"/>
      <c r="AF228" s="353" t="s">
        <v>60</v>
      </c>
      <c r="AG228" s="343"/>
      <c r="AH228" s="343"/>
      <c r="AI228" s="344"/>
      <c r="AJ228" s="309" t="s">
        <v>61</v>
      </c>
      <c r="AK228" s="310"/>
      <c r="AL228" s="310"/>
      <c r="AM228" s="311"/>
    </row>
    <row r="229" spans="1:41" s="54" customFormat="1" x14ac:dyDescent="0.25">
      <c r="A229" s="345"/>
      <c r="B229" s="346"/>
      <c r="C229" s="347"/>
      <c r="D229" s="349"/>
      <c r="E229" s="351"/>
      <c r="F229" s="352"/>
      <c r="G229" s="382"/>
      <c r="H229" s="384"/>
      <c r="I229" s="384"/>
      <c r="J229" s="384"/>
      <c r="K229" s="386"/>
      <c r="L229" s="307" t="s">
        <v>8</v>
      </c>
      <c r="M229" s="303" t="s">
        <v>9</v>
      </c>
      <c r="N229" s="305" t="s">
        <v>10</v>
      </c>
      <c r="O229" s="299" t="s">
        <v>63</v>
      </c>
      <c r="P229" s="307" t="s">
        <v>8</v>
      </c>
      <c r="Q229" s="303" t="s">
        <v>9</v>
      </c>
      <c r="R229" s="305" t="s">
        <v>10</v>
      </c>
      <c r="S229" s="299" t="s">
        <v>63</v>
      </c>
      <c r="T229" s="307" t="s">
        <v>8</v>
      </c>
      <c r="U229" s="303" t="s">
        <v>9</v>
      </c>
      <c r="V229" s="305" t="s">
        <v>10</v>
      </c>
      <c r="W229" s="299" t="s">
        <v>63</v>
      </c>
      <c r="X229" s="307" t="s">
        <v>8</v>
      </c>
      <c r="Y229" s="303" t="s">
        <v>9</v>
      </c>
      <c r="Z229" s="305" t="s">
        <v>10</v>
      </c>
      <c r="AA229" s="299" t="s">
        <v>63</v>
      </c>
      <c r="AB229" s="307" t="s">
        <v>8</v>
      </c>
      <c r="AC229" s="303" t="s">
        <v>9</v>
      </c>
      <c r="AD229" s="305" t="s">
        <v>10</v>
      </c>
      <c r="AE229" s="299" t="s">
        <v>63</v>
      </c>
      <c r="AF229" s="307" t="s">
        <v>8</v>
      </c>
      <c r="AG229" s="303" t="s">
        <v>9</v>
      </c>
      <c r="AH229" s="305" t="s">
        <v>10</v>
      </c>
      <c r="AI229" s="299" t="s">
        <v>63</v>
      </c>
      <c r="AJ229" s="354" t="s">
        <v>8</v>
      </c>
      <c r="AK229" s="356" t="s">
        <v>9</v>
      </c>
      <c r="AL229" s="297" t="s">
        <v>10</v>
      </c>
      <c r="AM229" s="295" t="s">
        <v>63</v>
      </c>
    </row>
    <row r="230" spans="1:41" s="54" customFormat="1" ht="13.8" thickBot="1" x14ac:dyDescent="0.3">
      <c r="A230" s="345"/>
      <c r="B230" s="346"/>
      <c r="C230" s="347"/>
      <c r="D230" s="350"/>
      <c r="E230" s="306"/>
      <c r="F230" s="300"/>
      <c r="G230" s="383"/>
      <c r="H230" s="385"/>
      <c r="I230" s="385"/>
      <c r="J230" s="385"/>
      <c r="K230" s="387"/>
      <c r="L230" s="308"/>
      <c r="M230" s="304"/>
      <c r="N230" s="306"/>
      <c r="O230" s="300"/>
      <c r="P230" s="308"/>
      <c r="Q230" s="304"/>
      <c r="R230" s="306"/>
      <c r="S230" s="300"/>
      <c r="T230" s="308"/>
      <c r="U230" s="304"/>
      <c r="V230" s="306"/>
      <c r="W230" s="300"/>
      <c r="X230" s="308"/>
      <c r="Y230" s="304"/>
      <c r="Z230" s="306"/>
      <c r="AA230" s="300"/>
      <c r="AB230" s="308"/>
      <c r="AC230" s="304"/>
      <c r="AD230" s="306"/>
      <c r="AE230" s="300"/>
      <c r="AF230" s="308"/>
      <c r="AG230" s="304"/>
      <c r="AH230" s="306"/>
      <c r="AI230" s="300"/>
      <c r="AJ230" s="355"/>
      <c r="AK230" s="357"/>
      <c r="AL230" s="298"/>
      <c r="AM230" s="296"/>
    </row>
    <row r="231" spans="1:41" s="54" customFormat="1" ht="12.75" customHeight="1" x14ac:dyDescent="0.25">
      <c r="A231" s="345"/>
      <c r="B231" s="346"/>
      <c r="C231" s="347"/>
      <c r="D231" s="462">
        <f t="shared" ref="D231:K231" si="19">SUM(D65+D116+D226+D181)</f>
        <v>41</v>
      </c>
      <c r="E231" s="464">
        <f t="shared" si="19"/>
        <v>174</v>
      </c>
      <c r="F231" s="466">
        <f t="shared" si="19"/>
        <v>470</v>
      </c>
      <c r="G231" s="468">
        <f t="shared" si="19"/>
        <v>4350</v>
      </c>
      <c r="H231" s="464">
        <f t="shared" si="19"/>
        <v>1500</v>
      </c>
      <c r="I231" s="464">
        <f t="shared" si="19"/>
        <v>1395</v>
      </c>
      <c r="J231" s="464">
        <f t="shared" si="19"/>
        <v>915</v>
      </c>
      <c r="K231" s="464">
        <f t="shared" si="19"/>
        <v>540</v>
      </c>
      <c r="L231" s="73">
        <f t="shared" ref="L231:AM231" si="20">SUM(L65+L181+L226+L116)</f>
        <v>778</v>
      </c>
      <c r="M231" s="73">
        <f t="shared" si="20"/>
        <v>360</v>
      </c>
      <c r="N231" s="73">
        <f t="shared" si="20"/>
        <v>120</v>
      </c>
      <c r="O231" s="73">
        <f t="shared" si="20"/>
        <v>0</v>
      </c>
      <c r="P231" s="73">
        <f t="shared" si="20"/>
        <v>1188</v>
      </c>
      <c r="Q231" s="73">
        <f t="shared" si="20"/>
        <v>435</v>
      </c>
      <c r="R231" s="73">
        <f t="shared" si="20"/>
        <v>150</v>
      </c>
      <c r="S231" s="73">
        <f t="shared" si="20"/>
        <v>30</v>
      </c>
      <c r="T231" s="73">
        <f t="shared" si="20"/>
        <v>888</v>
      </c>
      <c r="U231" s="73">
        <f t="shared" si="20"/>
        <v>135</v>
      </c>
      <c r="V231" s="73">
        <f t="shared" si="20"/>
        <v>300</v>
      </c>
      <c r="W231" s="73">
        <f t="shared" si="20"/>
        <v>165</v>
      </c>
      <c r="X231" s="73">
        <f t="shared" si="20"/>
        <v>842</v>
      </c>
      <c r="Y231" s="73">
        <f t="shared" si="20"/>
        <v>225</v>
      </c>
      <c r="Z231" s="73">
        <f t="shared" si="20"/>
        <v>270</v>
      </c>
      <c r="AA231" s="73">
        <f t="shared" si="20"/>
        <v>135</v>
      </c>
      <c r="AB231" s="73">
        <f t="shared" si="20"/>
        <v>428</v>
      </c>
      <c r="AC231" s="73">
        <f t="shared" si="20"/>
        <v>240</v>
      </c>
      <c r="AD231" s="73">
        <f t="shared" si="20"/>
        <v>75</v>
      </c>
      <c r="AE231" s="73">
        <f t="shared" si="20"/>
        <v>165</v>
      </c>
      <c r="AF231" s="73">
        <f t="shared" si="20"/>
        <v>62</v>
      </c>
      <c r="AG231" s="73">
        <f t="shared" si="20"/>
        <v>0</v>
      </c>
      <c r="AH231" s="73">
        <f t="shared" si="20"/>
        <v>0</v>
      </c>
      <c r="AI231" s="73">
        <f t="shared" si="20"/>
        <v>45</v>
      </c>
      <c r="AJ231" s="135">
        <f t="shared" si="20"/>
        <v>0</v>
      </c>
      <c r="AK231" s="133">
        <f t="shared" si="20"/>
        <v>0</v>
      </c>
      <c r="AL231" s="133">
        <f t="shared" si="20"/>
        <v>0</v>
      </c>
      <c r="AM231" s="134">
        <f t="shared" si="20"/>
        <v>0</v>
      </c>
      <c r="AO231" s="54" t="s">
        <v>39</v>
      </c>
    </row>
    <row r="232" spans="1:41" s="54" customFormat="1" ht="13.5" customHeight="1" thickBot="1" x14ac:dyDescent="0.3">
      <c r="A232" s="345"/>
      <c r="B232" s="346"/>
      <c r="C232" s="347"/>
      <c r="D232" s="463"/>
      <c r="E232" s="465"/>
      <c r="F232" s="467"/>
      <c r="G232" s="469"/>
      <c r="H232" s="465"/>
      <c r="I232" s="465"/>
      <c r="J232" s="465"/>
      <c r="K232" s="465"/>
      <c r="L232" s="301">
        <f>SUM(L231:O231)</f>
        <v>1258</v>
      </c>
      <c r="M232" s="302"/>
      <c r="N232" s="302"/>
      <c r="O232" s="302"/>
      <c r="P232" s="301">
        <f>SUM(P231:S231)</f>
        <v>1803</v>
      </c>
      <c r="Q232" s="302"/>
      <c r="R232" s="302"/>
      <c r="S232" s="302"/>
      <c r="T232" s="301">
        <f>SUM(T231:W231)</f>
        <v>1488</v>
      </c>
      <c r="U232" s="302"/>
      <c r="V232" s="302"/>
      <c r="W232" s="302"/>
      <c r="X232" s="301">
        <f>SUM(X231:AA231)</f>
        <v>1472</v>
      </c>
      <c r="Y232" s="302"/>
      <c r="Z232" s="302"/>
      <c r="AA232" s="302"/>
      <c r="AB232" s="301">
        <f>SUM(AB231:AE231)</f>
        <v>908</v>
      </c>
      <c r="AC232" s="302"/>
      <c r="AD232" s="302"/>
      <c r="AE232" s="302"/>
      <c r="AF232" s="301">
        <f>SUM(AF231:AI231)</f>
        <v>107</v>
      </c>
      <c r="AG232" s="302"/>
      <c r="AH232" s="302"/>
      <c r="AI232" s="302"/>
      <c r="AJ232" s="292">
        <f>SUM(AJ231:AM231)</f>
        <v>0</v>
      </c>
      <c r="AK232" s="293"/>
      <c r="AL232" s="293"/>
      <c r="AM232" s="294"/>
      <c r="AO232" s="54">
        <f>SUM(L232:AM232)</f>
        <v>7036</v>
      </c>
    </row>
    <row r="233" spans="1:41" s="54" customFormat="1" x14ac:dyDescent="0.25">
      <c r="A233" s="345"/>
      <c r="B233" s="346"/>
      <c r="C233" s="347"/>
      <c r="D233" s="333" t="s">
        <v>18</v>
      </c>
      <c r="E233" s="334"/>
      <c r="F233" s="335"/>
      <c r="G233" s="342" t="s">
        <v>19</v>
      </c>
      <c r="H233" s="343"/>
      <c r="I233" s="343"/>
      <c r="J233" s="343"/>
      <c r="K233" s="344"/>
      <c r="L233" s="393">
        <f>0+L188</f>
        <v>4</v>
      </c>
      <c r="M233" s="394"/>
      <c r="N233" s="394"/>
      <c r="O233" s="395"/>
      <c r="P233" s="393">
        <f>0+P188</f>
        <v>4</v>
      </c>
      <c r="Q233" s="394"/>
      <c r="R233" s="394"/>
      <c r="S233" s="395"/>
      <c r="T233" s="393">
        <f>0+T188</f>
        <v>3</v>
      </c>
      <c r="U233" s="394"/>
      <c r="V233" s="394"/>
      <c r="W233" s="395"/>
      <c r="X233" s="393">
        <f>0+X188</f>
        <v>2</v>
      </c>
      <c r="Y233" s="394"/>
      <c r="Z233" s="394"/>
      <c r="AA233" s="395"/>
      <c r="AB233" s="393">
        <v>1</v>
      </c>
      <c r="AC233" s="394"/>
      <c r="AD233" s="394"/>
      <c r="AE233" s="395"/>
      <c r="AF233" s="393">
        <f>0+AF188</f>
        <v>0</v>
      </c>
      <c r="AG233" s="394"/>
      <c r="AH233" s="394"/>
      <c r="AI233" s="395"/>
      <c r="AJ233" s="330"/>
      <c r="AK233" s="331"/>
      <c r="AL233" s="331"/>
      <c r="AM233" s="332"/>
      <c r="AO233" s="54">
        <f>SUM(L233:AM233)</f>
        <v>14</v>
      </c>
    </row>
    <row r="234" spans="1:41" s="54" customFormat="1" x14ac:dyDescent="0.25">
      <c r="A234" s="345"/>
      <c r="B234" s="346"/>
      <c r="C234" s="347"/>
      <c r="D234" s="336"/>
      <c r="E234" s="337"/>
      <c r="F234" s="338"/>
      <c r="G234" s="323" t="s">
        <v>20</v>
      </c>
      <c r="H234" s="324"/>
      <c r="I234" s="324"/>
      <c r="J234" s="324"/>
      <c r="K234" s="325"/>
      <c r="L234" s="326">
        <f>0+L189</f>
        <v>9</v>
      </c>
      <c r="M234" s="327"/>
      <c r="N234" s="327"/>
      <c r="O234" s="328"/>
      <c r="P234" s="326">
        <f>0+P189</f>
        <v>14</v>
      </c>
      <c r="Q234" s="327"/>
      <c r="R234" s="327"/>
      <c r="S234" s="328"/>
      <c r="T234" s="326">
        <f>0+T189</f>
        <v>15</v>
      </c>
      <c r="U234" s="327"/>
      <c r="V234" s="327"/>
      <c r="W234" s="328"/>
      <c r="X234" s="326">
        <f>0+X189</f>
        <v>15</v>
      </c>
      <c r="Y234" s="327"/>
      <c r="Z234" s="327"/>
      <c r="AA234" s="328"/>
      <c r="AB234" s="326">
        <v>18</v>
      </c>
      <c r="AC234" s="327"/>
      <c r="AD234" s="327"/>
      <c r="AE234" s="328"/>
      <c r="AF234" s="326">
        <f>0+AF189</f>
        <v>2</v>
      </c>
      <c r="AG234" s="327"/>
      <c r="AH234" s="327"/>
      <c r="AI234" s="328"/>
      <c r="AJ234" s="320"/>
      <c r="AK234" s="321"/>
      <c r="AL234" s="321"/>
      <c r="AM234" s="322"/>
      <c r="AO234" s="54">
        <f>SUM(L234:AM234)</f>
        <v>73</v>
      </c>
    </row>
    <row r="235" spans="1:41" s="54" customFormat="1" ht="13.8" thickBot="1" x14ac:dyDescent="0.3">
      <c r="A235" s="345"/>
      <c r="B235" s="346"/>
      <c r="C235" s="347"/>
      <c r="D235" s="339"/>
      <c r="E235" s="340"/>
      <c r="F235" s="341"/>
      <c r="G235" s="323" t="s">
        <v>38</v>
      </c>
      <c r="H235" s="324"/>
      <c r="I235" s="324"/>
      <c r="J235" s="324"/>
      <c r="K235" s="325"/>
      <c r="L235" s="455">
        <f>0+L190</f>
        <v>30</v>
      </c>
      <c r="M235" s="455"/>
      <c r="N235" s="455"/>
      <c r="O235" s="455"/>
      <c r="P235" s="455">
        <f>0+P190</f>
        <v>30</v>
      </c>
      <c r="Q235" s="455"/>
      <c r="R235" s="455"/>
      <c r="S235" s="455"/>
      <c r="T235" s="455">
        <f>0+T190</f>
        <v>30</v>
      </c>
      <c r="U235" s="455"/>
      <c r="V235" s="455"/>
      <c r="W235" s="455"/>
      <c r="X235" s="455">
        <f>0+X190</f>
        <v>30</v>
      </c>
      <c r="Y235" s="455"/>
      <c r="Z235" s="455"/>
      <c r="AA235" s="455"/>
      <c r="AB235" s="455">
        <f>25+AB190</f>
        <v>30</v>
      </c>
      <c r="AC235" s="455"/>
      <c r="AD235" s="455"/>
      <c r="AE235" s="455"/>
      <c r="AF235" s="455">
        <f>0+AF190</f>
        <v>30</v>
      </c>
      <c r="AG235" s="455"/>
      <c r="AH235" s="455"/>
      <c r="AI235" s="455"/>
      <c r="AJ235" s="329"/>
      <c r="AK235" s="329"/>
      <c r="AL235" s="329"/>
      <c r="AM235" s="329"/>
      <c r="AO235" s="54">
        <f>SUM(L235:AM235)</f>
        <v>180</v>
      </c>
    </row>
    <row r="236" spans="1:41" s="54" customFormat="1" x14ac:dyDescent="0.25">
      <c r="A236" s="76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52"/>
      <c r="V236" s="77"/>
      <c r="W236" s="77"/>
      <c r="X236" s="77"/>
      <c r="Y236" s="77"/>
      <c r="Z236" s="52"/>
      <c r="AA236" s="53"/>
      <c r="AB236" s="78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9"/>
    </row>
    <row r="237" spans="1:41" s="54" customFormat="1" ht="16.5" customHeight="1" x14ac:dyDescent="0.25">
      <c r="A237" s="80" t="s">
        <v>66</v>
      </c>
      <c r="B237" s="81"/>
      <c r="C237" s="81"/>
      <c r="D237" s="81"/>
      <c r="E237" s="81"/>
      <c r="F237" s="81"/>
      <c r="G237" s="81"/>
      <c r="AA237" s="55"/>
      <c r="AB237" s="82"/>
      <c r="AC237" s="54" t="s">
        <v>154</v>
      </c>
      <c r="AM237" s="55"/>
    </row>
    <row r="238" spans="1:41" s="54" customFormat="1" ht="15" customHeight="1" x14ac:dyDescent="0.25">
      <c r="A238" s="140" t="s">
        <v>12</v>
      </c>
      <c r="B238" s="315" t="s">
        <v>145</v>
      </c>
      <c r="C238" s="315"/>
      <c r="D238" s="315"/>
      <c r="E238" s="315"/>
      <c r="F238" s="315"/>
      <c r="G238" s="315"/>
      <c r="H238" s="315"/>
      <c r="I238" s="315"/>
      <c r="J238" s="315"/>
      <c r="K238" s="315"/>
      <c r="L238" s="315"/>
      <c r="M238" s="315"/>
      <c r="N238" s="315"/>
      <c r="O238" s="315"/>
      <c r="P238" s="315"/>
      <c r="Q238" s="315"/>
      <c r="R238" s="315"/>
      <c r="S238" s="315"/>
      <c r="T238" s="315"/>
      <c r="U238" s="315"/>
      <c r="V238" s="315"/>
      <c r="W238" s="315"/>
      <c r="X238" s="315"/>
      <c r="Y238" s="315"/>
      <c r="Z238" s="315"/>
      <c r="AA238" s="316"/>
      <c r="AB238" s="83"/>
      <c r="AC238" s="166" t="s">
        <v>21</v>
      </c>
      <c r="AD238" s="81"/>
      <c r="AE238" s="81"/>
      <c r="AK238" s="58"/>
      <c r="AL238" s="58"/>
      <c r="AM238" s="84"/>
    </row>
    <row r="239" spans="1:41" s="54" customFormat="1" ht="15" x14ac:dyDescent="0.25">
      <c r="A239" s="140"/>
      <c r="B239" s="315"/>
      <c r="C239" s="315"/>
      <c r="D239" s="315"/>
      <c r="E239" s="315"/>
      <c r="F239" s="315"/>
      <c r="G239" s="315"/>
      <c r="H239" s="315"/>
      <c r="I239" s="315"/>
      <c r="J239" s="315"/>
      <c r="K239" s="315"/>
      <c r="L239" s="315"/>
      <c r="M239" s="315"/>
      <c r="N239" s="315"/>
      <c r="O239" s="315"/>
      <c r="P239" s="315"/>
      <c r="Q239" s="315"/>
      <c r="R239" s="315"/>
      <c r="S239" s="315"/>
      <c r="T239" s="315"/>
      <c r="U239" s="315"/>
      <c r="V239" s="315"/>
      <c r="W239" s="315"/>
      <c r="X239" s="315"/>
      <c r="Y239" s="315"/>
      <c r="Z239" s="315"/>
      <c r="AA239" s="316"/>
      <c r="AB239" s="82"/>
      <c r="AC239" s="85" t="s">
        <v>146</v>
      </c>
      <c r="AD239" s="85"/>
      <c r="AE239" s="85"/>
      <c r="AF239" s="85"/>
      <c r="AG239" s="86"/>
      <c r="AJ239" s="86"/>
      <c r="AK239" s="86"/>
      <c r="AL239" s="86"/>
      <c r="AM239" s="55"/>
    </row>
    <row r="240" spans="1:41" s="54" customFormat="1" ht="15" x14ac:dyDescent="0.25">
      <c r="A240" s="140" t="s">
        <v>13</v>
      </c>
      <c r="B240" s="2" t="s">
        <v>97</v>
      </c>
      <c r="C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81"/>
      <c r="R240" s="81"/>
      <c r="S240" s="81"/>
      <c r="T240" s="81"/>
      <c r="U240" s="81"/>
      <c r="V240" s="81"/>
      <c r="W240" s="81"/>
      <c r="AA240" s="55"/>
      <c r="AB240" s="82"/>
      <c r="AC240" s="85" t="s">
        <v>67</v>
      </c>
      <c r="AD240" s="85" t="s">
        <v>68</v>
      </c>
      <c r="AE240" s="81"/>
      <c r="AF240" s="81"/>
      <c r="AM240" s="87"/>
    </row>
    <row r="241" spans="1:41" s="54" customFormat="1" ht="15" x14ac:dyDescent="0.25">
      <c r="A241" s="140" t="s">
        <v>14</v>
      </c>
      <c r="B241" s="4" t="s">
        <v>212</v>
      </c>
      <c r="C241" s="4"/>
      <c r="D241" s="4"/>
      <c r="E241" s="4"/>
      <c r="F241" s="4"/>
      <c r="G241" s="4"/>
      <c r="H241" s="27"/>
      <c r="I241" s="27"/>
      <c r="J241" s="27"/>
      <c r="K241" s="27"/>
      <c r="L241" s="27"/>
      <c r="M241" s="27"/>
      <c r="N241" s="27"/>
      <c r="O241" s="27"/>
      <c r="P241" s="27"/>
      <c r="Q241" s="88"/>
      <c r="R241" s="88"/>
      <c r="S241" s="88"/>
      <c r="T241" s="88"/>
      <c r="U241" s="88"/>
      <c r="V241" s="88"/>
      <c r="W241" s="88"/>
      <c r="AA241" s="55"/>
      <c r="AB241" s="82"/>
      <c r="AC241" s="85" t="s">
        <v>69</v>
      </c>
      <c r="AD241" s="85" t="s">
        <v>70</v>
      </c>
      <c r="AE241" s="88"/>
      <c r="AF241" s="88"/>
      <c r="AM241" s="55"/>
    </row>
    <row r="242" spans="1:41" s="54" customFormat="1" ht="15" x14ac:dyDescent="0.25">
      <c r="A242" s="140" t="s">
        <v>15</v>
      </c>
      <c r="B242" s="4" t="s">
        <v>98</v>
      </c>
      <c r="C242" s="4"/>
      <c r="D242" s="4"/>
      <c r="E242" s="4"/>
      <c r="F242" s="4"/>
      <c r="G242" s="4"/>
      <c r="H242" s="4"/>
      <c r="I242" s="4"/>
      <c r="J242" s="4"/>
      <c r="K242" s="30"/>
      <c r="L242" s="4"/>
      <c r="M242" s="4"/>
      <c r="N242" s="4"/>
      <c r="O242" s="4"/>
      <c r="P242" s="4"/>
      <c r="Q242" s="81"/>
      <c r="R242" s="81"/>
      <c r="S242" s="81"/>
      <c r="T242" s="81"/>
      <c r="U242" s="81"/>
      <c r="V242" s="81"/>
      <c r="W242" s="81"/>
      <c r="AA242" s="55"/>
      <c r="AB242" s="82"/>
      <c r="AC242" s="85" t="s">
        <v>62</v>
      </c>
      <c r="AD242" s="146" t="s">
        <v>71</v>
      </c>
      <c r="AE242" s="81"/>
      <c r="AF242" s="81"/>
      <c r="AM242" s="55"/>
    </row>
    <row r="243" spans="1:41" s="54" customFormat="1" ht="15.75" customHeight="1" x14ac:dyDescent="0.25">
      <c r="A243" s="140" t="s">
        <v>16</v>
      </c>
      <c r="B243" s="516" t="s">
        <v>213</v>
      </c>
      <c r="C243" s="516"/>
      <c r="D243" s="516"/>
      <c r="E243" s="516"/>
      <c r="F243" s="516"/>
      <c r="G243" s="516"/>
      <c r="H243" s="516"/>
      <c r="I243" s="516"/>
      <c r="J243" s="516"/>
      <c r="K243" s="516"/>
      <c r="L243" s="516"/>
      <c r="M243" s="516"/>
      <c r="N243" s="516"/>
      <c r="O243" s="516"/>
      <c r="P243" s="516"/>
      <c r="Q243" s="516"/>
      <c r="R243" s="516"/>
      <c r="S243" s="516"/>
      <c r="T243" s="516"/>
      <c r="U243" s="516"/>
      <c r="V243" s="516"/>
      <c r="W243" s="516"/>
      <c r="X243" s="516"/>
      <c r="Y243" s="516"/>
      <c r="Z243" s="516"/>
      <c r="AA243" s="524"/>
      <c r="AB243" s="82"/>
      <c r="AC243" s="85" t="s">
        <v>72</v>
      </c>
      <c r="AD243" s="85" t="s">
        <v>73</v>
      </c>
      <c r="AE243" s="81"/>
      <c r="AF243" s="81"/>
      <c r="AM243" s="55"/>
    </row>
    <row r="244" spans="1:41" s="54" customFormat="1" ht="15" x14ac:dyDescent="0.25">
      <c r="A244" s="28"/>
      <c r="B244" s="516"/>
      <c r="C244" s="516"/>
      <c r="D244" s="516"/>
      <c r="E244" s="516"/>
      <c r="F244" s="516"/>
      <c r="G244" s="516"/>
      <c r="H244" s="516"/>
      <c r="I244" s="516"/>
      <c r="J244" s="516"/>
      <c r="K244" s="516"/>
      <c r="L244" s="516"/>
      <c r="M244" s="516"/>
      <c r="N244" s="516"/>
      <c r="O244" s="516"/>
      <c r="P244" s="516"/>
      <c r="Q244" s="516"/>
      <c r="R244" s="516"/>
      <c r="S244" s="516"/>
      <c r="T244" s="516"/>
      <c r="U244" s="516"/>
      <c r="V244" s="516"/>
      <c r="W244" s="516"/>
      <c r="X244" s="516"/>
      <c r="Y244" s="516"/>
      <c r="Z244" s="516"/>
      <c r="AA244" s="524"/>
      <c r="AB244" s="82"/>
      <c r="AC244" s="85" t="s">
        <v>22</v>
      </c>
      <c r="AD244" s="85" t="s">
        <v>74</v>
      </c>
      <c r="AE244" s="81"/>
      <c r="AF244" s="81"/>
      <c r="AM244" s="55"/>
    </row>
    <row r="245" spans="1:41" s="54" customFormat="1" ht="15" x14ac:dyDescent="0.25">
      <c r="A245" s="28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81"/>
      <c r="R245" s="81"/>
      <c r="S245" s="81"/>
      <c r="T245" s="81"/>
      <c r="U245" s="81"/>
      <c r="V245" s="81"/>
      <c r="W245" s="81"/>
      <c r="AA245" s="55"/>
      <c r="AB245" s="82"/>
      <c r="AC245" s="161" t="s">
        <v>140</v>
      </c>
      <c r="AD245" s="85" t="s">
        <v>141</v>
      </c>
      <c r="AE245" s="81"/>
      <c r="AF245" s="81"/>
      <c r="AM245" s="55"/>
    </row>
    <row r="246" spans="1:41" s="54" customFormat="1" ht="15" x14ac:dyDescent="0.25">
      <c r="A246" s="28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81"/>
      <c r="R246" s="81"/>
      <c r="S246" s="81"/>
      <c r="T246" s="81"/>
      <c r="U246" s="81"/>
      <c r="V246" s="81"/>
      <c r="W246" s="81"/>
      <c r="AA246" s="55"/>
      <c r="AB246" s="82"/>
      <c r="AC246" s="89"/>
      <c r="AD246" s="85" t="s">
        <v>75</v>
      </c>
      <c r="AF246" s="81"/>
      <c r="AG246" s="156"/>
      <c r="AH246" s="54" t="s">
        <v>136</v>
      </c>
      <c r="AM246" s="55"/>
    </row>
    <row r="247" spans="1:41" s="54" customFormat="1" ht="14.4" thickBot="1" x14ac:dyDescent="0.3">
      <c r="A247" s="90"/>
      <c r="B247" s="91"/>
      <c r="C247" s="91"/>
      <c r="D247" s="91"/>
      <c r="E247" s="92"/>
      <c r="F247" s="92"/>
      <c r="G247" s="92"/>
      <c r="H247" s="92"/>
      <c r="I247" s="92"/>
      <c r="J247" s="92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3"/>
      <c r="V247" s="93"/>
      <c r="W247" s="93"/>
      <c r="X247" s="93"/>
      <c r="Y247" s="93"/>
      <c r="Z247" s="93"/>
      <c r="AA247" s="94"/>
      <c r="AB247" s="317" t="s">
        <v>83</v>
      </c>
      <c r="AC247" s="318"/>
      <c r="AD247" s="318"/>
      <c r="AE247" s="318"/>
      <c r="AF247" s="318"/>
      <c r="AG247" s="318"/>
      <c r="AH247" s="318"/>
      <c r="AI247" s="318"/>
      <c r="AJ247" s="318"/>
      <c r="AK247" s="318"/>
      <c r="AL247" s="318"/>
      <c r="AM247" s="319"/>
    </row>
    <row r="248" spans="1:41" ht="24.75" customHeight="1" x14ac:dyDescent="0.25">
      <c r="A248" s="437"/>
      <c r="B248" s="438"/>
      <c r="C248" s="439"/>
      <c r="D248" s="440" t="s">
        <v>217</v>
      </c>
      <c r="E248" s="441"/>
      <c r="F248" s="441"/>
      <c r="G248" s="441"/>
      <c r="H248" s="441"/>
      <c r="I248" s="441"/>
      <c r="J248" s="441"/>
      <c r="K248" s="441"/>
      <c r="L248" s="441"/>
      <c r="M248" s="441"/>
      <c r="N248" s="441"/>
      <c r="O248" s="441"/>
      <c r="P248" s="441"/>
      <c r="Q248" s="441"/>
      <c r="R248" s="441"/>
      <c r="S248" s="441"/>
      <c r="T248" s="441"/>
      <c r="U248" s="441"/>
      <c r="V248" s="441"/>
      <c r="W248" s="441"/>
      <c r="X248" s="442"/>
      <c r="Y248" s="442"/>
      <c r="Z248" s="442"/>
      <c r="AA248" s="443"/>
      <c r="AB248" s="448"/>
      <c r="AC248" s="334"/>
      <c r="AD248" s="334"/>
      <c r="AE248" s="334"/>
      <c r="AF248" s="334"/>
      <c r="AG248" s="334"/>
      <c r="AH248" s="334"/>
      <c r="AI248" s="334"/>
      <c r="AJ248" s="334"/>
      <c r="AK248" s="334"/>
      <c r="AL248" s="334"/>
      <c r="AM248" s="449"/>
      <c r="AN248" s="54"/>
      <c r="AO248" s="54"/>
    </row>
    <row r="249" spans="1:41" ht="24.75" customHeight="1" x14ac:dyDescent="0.25">
      <c r="A249" s="434" t="s">
        <v>91</v>
      </c>
      <c r="B249" s="337"/>
      <c r="C249" s="435"/>
      <c r="D249" s="444"/>
      <c r="E249" s="445"/>
      <c r="F249" s="445"/>
      <c r="G249" s="445"/>
      <c r="H249" s="445"/>
      <c r="I249" s="445"/>
      <c r="J249" s="445"/>
      <c r="K249" s="445"/>
      <c r="L249" s="445"/>
      <c r="M249" s="445"/>
      <c r="N249" s="445"/>
      <c r="O249" s="445"/>
      <c r="P249" s="445"/>
      <c r="Q249" s="445"/>
      <c r="R249" s="445"/>
      <c r="S249" s="445"/>
      <c r="T249" s="445"/>
      <c r="U249" s="445"/>
      <c r="V249" s="445"/>
      <c r="W249" s="445"/>
      <c r="X249" s="446"/>
      <c r="Y249" s="446"/>
      <c r="Z249" s="446"/>
      <c r="AA249" s="447"/>
      <c r="AB249" s="434"/>
      <c r="AC249" s="337"/>
      <c r="AD249" s="337"/>
      <c r="AE249" s="337"/>
      <c r="AF249" s="337"/>
      <c r="AG249" s="337"/>
      <c r="AH249" s="337"/>
      <c r="AI249" s="337"/>
      <c r="AJ249" s="337"/>
      <c r="AK249" s="337"/>
      <c r="AL249" s="337"/>
      <c r="AM249" s="436"/>
      <c r="AN249" s="54"/>
      <c r="AO249" s="54"/>
    </row>
    <row r="250" spans="1:41" ht="15.75" customHeight="1" x14ac:dyDescent="0.25">
      <c r="A250" s="434"/>
      <c r="B250" s="337"/>
      <c r="C250" s="435"/>
      <c r="D250" s="2" t="s">
        <v>53</v>
      </c>
      <c r="E250" s="50"/>
      <c r="F250" s="50"/>
      <c r="G250" s="50"/>
      <c r="H250" s="50"/>
      <c r="I250" s="57" t="str">
        <f>(D9)</f>
        <v>PROFIL PRAKTYCZNY</v>
      </c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4"/>
      <c r="Y250" s="54"/>
      <c r="Z250" s="54"/>
      <c r="AA250" s="54"/>
      <c r="AB250" s="434"/>
      <c r="AC250" s="337"/>
      <c r="AD250" s="337"/>
      <c r="AE250" s="337"/>
      <c r="AF250" s="337"/>
      <c r="AG250" s="337"/>
      <c r="AH250" s="337"/>
      <c r="AI250" s="337"/>
      <c r="AJ250" s="337"/>
      <c r="AK250" s="337"/>
      <c r="AL250" s="337"/>
      <c r="AM250" s="436"/>
      <c r="AN250" s="54"/>
      <c r="AO250" s="54"/>
    </row>
    <row r="251" spans="1:41" ht="15.75" customHeight="1" x14ac:dyDescent="0.25">
      <c r="A251" s="434"/>
      <c r="B251" s="418"/>
      <c r="C251" s="419"/>
      <c r="D251" s="2" t="s">
        <v>41</v>
      </c>
      <c r="E251" s="56"/>
      <c r="F251" s="56"/>
      <c r="G251" s="56"/>
      <c r="H251" s="56"/>
      <c r="I251" s="57" t="str">
        <f>(D10)</f>
        <v>STUDIA PIERWSZEGO STOPNIA (3-letnie, licencjackie)</v>
      </c>
      <c r="J251" s="4"/>
      <c r="K251" s="56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2"/>
      <c r="W251" s="2"/>
      <c r="X251" s="4"/>
      <c r="Y251" s="2"/>
      <c r="Z251" s="2"/>
      <c r="AA251" s="2"/>
      <c r="AB251" s="413"/>
      <c r="AC251" s="414"/>
      <c r="AD251" s="414"/>
      <c r="AE251" s="414"/>
      <c r="AF251" s="414"/>
      <c r="AG251" s="414"/>
      <c r="AH251" s="414"/>
      <c r="AI251" s="414"/>
      <c r="AJ251" s="414"/>
      <c r="AK251" s="414"/>
      <c r="AL251" s="414"/>
      <c r="AM251" s="416"/>
      <c r="AN251" s="54"/>
      <c r="AO251" s="54"/>
    </row>
    <row r="252" spans="1:41" ht="15.75" customHeight="1" x14ac:dyDescent="0.25">
      <c r="A252" s="417" t="s">
        <v>54</v>
      </c>
      <c r="B252" s="418"/>
      <c r="C252" s="419"/>
      <c r="D252" s="2" t="s">
        <v>40</v>
      </c>
      <c r="E252" s="56"/>
      <c r="F252" s="56"/>
      <c r="G252" s="2"/>
      <c r="H252" s="2"/>
      <c r="I252" s="57" t="str">
        <f>(D11)</f>
        <v>STUDIA STACJONARNE</v>
      </c>
      <c r="J252" s="4"/>
      <c r="K252" s="57"/>
      <c r="L252" s="57"/>
      <c r="M252" s="58"/>
      <c r="N252" s="56"/>
      <c r="O252" s="57"/>
      <c r="P252" s="57"/>
      <c r="Q252" s="57"/>
      <c r="R252" s="57"/>
      <c r="S252" s="57"/>
      <c r="T252" s="57"/>
      <c r="U252" s="57"/>
      <c r="V252" s="2"/>
      <c r="W252" s="2"/>
      <c r="X252" s="4"/>
      <c r="Y252" s="49"/>
      <c r="Z252" s="49"/>
      <c r="AA252" s="49"/>
      <c r="AB252" s="413" t="s">
        <v>86</v>
      </c>
      <c r="AC252" s="414"/>
      <c r="AD252" s="414"/>
      <c r="AE252" s="414"/>
      <c r="AF252" s="414"/>
      <c r="AG252" s="414"/>
      <c r="AH252" s="414"/>
      <c r="AI252" s="414"/>
      <c r="AJ252" s="414"/>
      <c r="AK252" s="414"/>
      <c r="AL252" s="414"/>
      <c r="AM252" s="416"/>
      <c r="AN252" s="54"/>
      <c r="AO252" s="54"/>
    </row>
    <row r="253" spans="1:41" ht="15.75" customHeight="1" x14ac:dyDescent="0.25">
      <c r="A253" s="413" t="s">
        <v>36</v>
      </c>
      <c r="B253" s="414"/>
      <c r="C253" s="415"/>
      <c r="D253" s="2" t="s">
        <v>0</v>
      </c>
      <c r="E253" s="2"/>
      <c r="F253" s="2"/>
      <c r="G253" s="2"/>
      <c r="H253" s="2"/>
      <c r="I253" s="57" t="str">
        <f>(D8)</f>
        <v>FINANSE I RACHUNKOWOŚĆ</v>
      </c>
      <c r="J253" s="4"/>
      <c r="K253" s="57"/>
      <c r="L253" s="57"/>
      <c r="M253" s="57"/>
      <c r="N253" s="56"/>
      <c r="O253" s="57"/>
      <c r="P253" s="57"/>
      <c r="Q253" s="57"/>
      <c r="R253" s="57"/>
      <c r="S253" s="57"/>
      <c r="T253" s="57"/>
      <c r="U253" s="57"/>
      <c r="V253" s="2"/>
      <c r="W253" s="2"/>
      <c r="X253" s="4"/>
      <c r="Y253" s="49"/>
      <c r="Z253" s="49"/>
      <c r="AA253" s="49"/>
      <c r="AB253" s="413" t="s">
        <v>52</v>
      </c>
      <c r="AC253" s="414"/>
      <c r="AD253" s="414"/>
      <c r="AE253" s="414"/>
      <c r="AF253" s="414"/>
      <c r="AG253" s="414"/>
      <c r="AH253" s="414"/>
      <c r="AI253" s="414"/>
      <c r="AJ253" s="414"/>
      <c r="AK253" s="414"/>
      <c r="AL253" s="414"/>
      <c r="AM253" s="416"/>
      <c r="AN253" s="54"/>
      <c r="AO253" s="54"/>
    </row>
    <row r="254" spans="1:41" ht="15.75" customHeight="1" x14ac:dyDescent="0.25">
      <c r="A254" s="417" t="s">
        <v>37</v>
      </c>
      <c r="B254" s="418"/>
      <c r="C254" s="419"/>
      <c r="D254" s="5" t="s">
        <v>1</v>
      </c>
      <c r="E254" s="2"/>
      <c r="F254" s="2"/>
      <c r="G254" s="2"/>
      <c r="H254" s="2"/>
      <c r="I254" s="57" t="s">
        <v>169</v>
      </c>
      <c r="J254" s="4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2"/>
      <c r="W254" s="2"/>
      <c r="X254" s="4"/>
      <c r="Y254" s="2"/>
      <c r="Z254" s="2"/>
      <c r="AA254" s="2"/>
      <c r="AB254" s="417"/>
      <c r="AC254" s="418"/>
      <c r="AD254" s="418"/>
      <c r="AE254" s="418"/>
      <c r="AF254" s="418"/>
      <c r="AG254" s="418"/>
      <c r="AH254" s="418"/>
      <c r="AI254" s="418"/>
      <c r="AJ254" s="418"/>
      <c r="AK254" s="418"/>
      <c r="AL254" s="418"/>
      <c r="AM254" s="420"/>
      <c r="AN254" s="54"/>
      <c r="AO254" s="54"/>
    </row>
    <row r="255" spans="1:41" ht="15.75" customHeight="1" thickBot="1" x14ac:dyDescent="0.3">
      <c r="A255" s="421"/>
      <c r="B255" s="422"/>
      <c r="C255" s="423"/>
      <c r="D255" s="424"/>
      <c r="E255" s="422"/>
      <c r="F255" s="422"/>
      <c r="G255" s="422"/>
      <c r="H255" s="422"/>
      <c r="I255" s="422"/>
      <c r="J255" s="422"/>
      <c r="K255" s="422"/>
      <c r="L255" s="422"/>
      <c r="M255" s="422"/>
      <c r="N255" s="422"/>
      <c r="O255" s="422"/>
      <c r="P255" s="422"/>
      <c r="Q255" s="422"/>
      <c r="R255" s="422"/>
      <c r="S255" s="422"/>
      <c r="T255" s="422"/>
      <c r="U255" s="422"/>
      <c r="V255" s="422"/>
      <c r="W255" s="422"/>
      <c r="X255" s="422"/>
      <c r="Y255" s="422"/>
      <c r="Z255" s="422"/>
      <c r="AA255" s="425"/>
      <c r="AB255" s="426"/>
      <c r="AC255" s="427"/>
      <c r="AD255" s="427"/>
      <c r="AE255" s="427"/>
      <c r="AF255" s="427"/>
      <c r="AG255" s="427"/>
      <c r="AH255" s="427"/>
      <c r="AI255" s="427"/>
      <c r="AJ255" s="427"/>
      <c r="AK255" s="427"/>
      <c r="AL255" s="427"/>
      <c r="AM255" s="428"/>
      <c r="AN255" s="54"/>
      <c r="AO255" s="54"/>
    </row>
    <row r="256" spans="1:41" ht="6" customHeight="1" thickBot="1" x14ac:dyDescent="0.3">
      <c r="A256" s="107"/>
      <c r="B256" s="62"/>
      <c r="C256" s="62"/>
      <c r="D256" s="60"/>
      <c r="E256" s="54"/>
      <c r="F256" s="54"/>
      <c r="G256" s="54"/>
      <c r="H256" s="54"/>
      <c r="I256" s="54"/>
      <c r="J256" s="54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8"/>
      <c r="V256" s="86"/>
      <c r="W256" s="86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54"/>
      <c r="AM256" s="55"/>
      <c r="AN256" s="54"/>
      <c r="AO256" s="54"/>
    </row>
    <row r="257" spans="1:41" x14ac:dyDescent="0.25">
      <c r="A257" s="396" t="s">
        <v>76</v>
      </c>
      <c r="B257" s="399" t="s">
        <v>47</v>
      </c>
      <c r="C257" s="400"/>
      <c r="D257" s="405" t="s">
        <v>2</v>
      </c>
      <c r="E257" s="406"/>
      <c r="F257" s="407"/>
      <c r="G257" s="411" t="s">
        <v>3</v>
      </c>
      <c r="H257" s="343"/>
      <c r="I257" s="343"/>
      <c r="J257" s="343"/>
      <c r="K257" s="343"/>
      <c r="L257" s="353" t="s">
        <v>127</v>
      </c>
      <c r="M257" s="343"/>
      <c r="N257" s="343"/>
      <c r="O257" s="343"/>
      <c r="P257" s="343"/>
      <c r="Q257" s="343"/>
      <c r="R257" s="343"/>
      <c r="S257" s="343"/>
      <c r="T257" s="343"/>
      <c r="U257" s="343"/>
      <c r="V257" s="343"/>
      <c r="W257" s="343"/>
      <c r="X257" s="343"/>
      <c r="Y257" s="343"/>
      <c r="Z257" s="343"/>
      <c r="AA257" s="343"/>
      <c r="AB257" s="343"/>
      <c r="AC257" s="343"/>
      <c r="AD257" s="343"/>
      <c r="AE257" s="343"/>
      <c r="AF257" s="343"/>
      <c r="AG257" s="343"/>
      <c r="AH257" s="343"/>
      <c r="AI257" s="343"/>
      <c r="AJ257" s="343"/>
      <c r="AK257" s="343"/>
      <c r="AL257" s="343"/>
      <c r="AM257" s="344"/>
      <c r="AN257" s="54"/>
      <c r="AO257" s="54"/>
    </row>
    <row r="258" spans="1:41" x14ac:dyDescent="0.25">
      <c r="A258" s="397"/>
      <c r="B258" s="401"/>
      <c r="C258" s="402"/>
      <c r="D258" s="408"/>
      <c r="E258" s="409"/>
      <c r="F258" s="410"/>
      <c r="G258" s="307" t="s">
        <v>4</v>
      </c>
      <c r="H258" s="384" t="s">
        <v>5</v>
      </c>
      <c r="I258" s="384"/>
      <c r="J258" s="384"/>
      <c r="K258" s="386"/>
      <c r="L258" s="312" t="s">
        <v>55</v>
      </c>
      <c r="M258" s="313"/>
      <c r="N258" s="313"/>
      <c r="O258" s="314"/>
      <c r="P258" s="312" t="s">
        <v>56</v>
      </c>
      <c r="Q258" s="313"/>
      <c r="R258" s="313"/>
      <c r="S258" s="314"/>
      <c r="T258" s="312" t="s">
        <v>57</v>
      </c>
      <c r="U258" s="313"/>
      <c r="V258" s="313"/>
      <c r="W258" s="314"/>
      <c r="X258" s="312" t="s">
        <v>58</v>
      </c>
      <c r="Y258" s="313"/>
      <c r="Z258" s="313"/>
      <c r="AA258" s="314"/>
      <c r="AB258" s="312" t="s">
        <v>59</v>
      </c>
      <c r="AC258" s="313"/>
      <c r="AD258" s="313"/>
      <c r="AE258" s="314"/>
      <c r="AF258" s="312" t="s">
        <v>60</v>
      </c>
      <c r="AG258" s="313"/>
      <c r="AH258" s="313"/>
      <c r="AI258" s="314"/>
      <c r="AJ258" s="309" t="s">
        <v>61</v>
      </c>
      <c r="AK258" s="310"/>
      <c r="AL258" s="310"/>
      <c r="AM258" s="311"/>
      <c r="AN258" s="54"/>
      <c r="AO258" s="54"/>
    </row>
    <row r="259" spans="1:41" x14ac:dyDescent="0.25">
      <c r="A259" s="397"/>
      <c r="B259" s="401"/>
      <c r="C259" s="402"/>
      <c r="D259" s="349" t="s">
        <v>6</v>
      </c>
      <c r="E259" s="305" t="s">
        <v>7</v>
      </c>
      <c r="F259" s="299" t="s">
        <v>38</v>
      </c>
      <c r="G259" s="412"/>
      <c r="H259" s="384" t="s">
        <v>8</v>
      </c>
      <c r="I259" s="384" t="s">
        <v>9</v>
      </c>
      <c r="J259" s="384" t="s">
        <v>62</v>
      </c>
      <c r="K259" s="386" t="s">
        <v>142</v>
      </c>
      <c r="L259" s="429" t="s">
        <v>84</v>
      </c>
      <c r="M259" s="430"/>
      <c r="N259" s="430"/>
      <c r="O259" s="430"/>
      <c r="P259" s="430"/>
      <c r="Q259" s="430"/>
      <c r="R259" s="430"/>
      <c r="S259" s="430"/>
      <c r="T259" s="430"/>
      <c r="U259" s="430"/>
      <c r="V259" s="430"/>
      <c r="W259" s="430"/>
      <c r="X259" s="430"/>
      <c r="Y259" s="430"/>
      <c r="Z259" s="430"/>
      <c r="AA259" s="430"/>
      <c r="AB259" s="430"/>
      <c r="AC259" s="430"/>
      <c r="AD259" s="430"/>
      <c r="AE259" s="430"/>
      <c r="AF259" s="430"/>
      <c r="AG259" s="430"/>
      <c r="AH259" s="430"/>
      <c r="AI259" s="430"/>
      <c r="AJ259" s="430"/>
      <c r="AK259" s="430"/>
      <c r="AL259" s="430"/>
      <c r="AM259" s="431"/>
      <c r="AN259" s="54"/>
      <c r="AO259" s="54"/>
    </row>
    <row r="260" spans="1:41" x14ac:dyDescent="0.25">
      <c r="A260" s="397"/>
      <c r="B260" s="401"/>
      <c r="C260" s="402"/>
      <c r="D260" s="349"/>
      <c r="E260" s="351"/>
      <c r="F260" s="352"/>
      <c r="G260" s="412"/>
      <c r="H260" s="384"/>
      <c r="I260" s="384"/>
      <c r="J260" s="384"/>
      <c r="K260" s="386"/>
      <c r="L260" s="307" t="s">
        <v>8</v>
      </c>
      <c r="M260" s="303" t="s">
        <v>9</v>
      </c>
      <c r="N260" s="305" t="s">
        <v>10</v>
      </c>
      <c r="O260" s="299" t="s">
        <v>143</v>
      </c>
      <c r="P260" s="307" t="s">
        <v>8</v>
      </c>
      <c r="Q260" s="303" t="s">
        <v>9</v>
      </c>
      <c r="R260" s="305" t="s">
        <v>10</v>
      </c>
      <c r="S260" s="299" t="s">
        <v>143</v>
      </c>
      <c r="T260" s="307" t="s">
        <v>8</v>
      </c>
      <c r="U260" s="303" t="s">
        <v>9</v>
      </c>
      <c r="V260" s="305" t="s">
        <v>10</v>
      </c>
      <c r="W260" s="299" t="s">
        <v>143</v>
      </c>
      <c r="X260" s="307" t="s">
        <v>8</v>
      </c>
      <c r="Y260" s="303" t="s">
        <v>9</v>
      </c>
      <c r="Z260" s="305" t="s">
        <v>10</v>
      </c>
      <c r="AA260" s="299" t="s">
        <v>143</v>
      </c>
      <c r="AB260" s="307" t="s">
        <v>8</v>
      </c>
      <c r="AC260" s="303" t="s">
        <v>9</v>
      </c>
      <c r="AD260" s="305" t="s">
        <v>10</v>
      </c>
      <c r="AE260" s="299" t="s">
        <v>143</v>
      </c>
      <c r="AF260" s="307" t="s">
        <v>8</v>
      </c>
      <c r="AG260" s="303" t="s">
        <v>9</v>
      </c>
      <c r="AH260" s="305" t="s">
        <v>10</v>
      </c>
      <c r="AI260" s="299" t="s">
        <v>143</v>
      </c>
      <c r="AJ260" s="354" t="s">
        <v>8</v>
      </c>
      <c r="AK260" s="356" t="s">
        <v>9</v>
      </c>
      <c r="AL260" s="297" t="s">
        <v>10</v>
      </c>
      <c r="AM260" s="295" t="s">
        <v>63</v>
      </c>
      <c r="AN260" s="54"/>
      <c r="AO260" s="54"/>
    </row>
    <row r="261" spans="1:41" ht="13.8" thickBot="1" x14ac:dyDescent="0.3">
      <c r="A261" s="398"/>
      <c r="B261" s="403"/>
      <c r="C261" s="404"/>
      <c r="D261" s="350"/>
      <c r="E261" s="306"/>
      <c r="F261" s="300"/>
      <c r="G261" s="308"/>
      <c r="H261" s="385"/>
      <c r="I261" s="385"/>
      <c r="J261" s="385"/>
      <c r="K261" s="387"/>
      <c r="L261" s="308"/>
      <c r="M261" s="304"/>
      <c r="N261" s="306"/>
      <c r="O261" s="300"/>
      <c r="P261" s="308"/>
      <c r="Q261" s="304"/>
      <c r="R261" s="306"/>
      <c r="S261" s="300"/>
      <c r="T261" s="308"/>
      <c r="U261" s="304"/>
      <c r="V261" s="306"/>
      <c r="W261" s="300"/>
      <c r="X261" s="308"/>
      <c r="Y261" s="304"/>
      <c r="Z261" s="306"/>
      <c r="AA261" s="300"/>
      <c r="AB261" s="308"/>
      <c r="AC261" s="304"/>
      <c r="AD261" s="306"/>
      <c r="AE261" s="300"/>
      <c r="AF261" s="308"/>
      <c r="AG261" s="304"/>
      <c r="AH261" s="306"/>
      <c r="AI261" s="300"/>
      <c r="AJ261" s="355"/>
      <c r="AK261" s="357"/>
      <c r="AL261" s="298"/>
      <c r="AM261" s="296"/>
      <c r="AN261" s="54"/>
      <c r="AO261" s="54"/>
    </row>
    <row r="262" spans="1:41" ht="18" customHeight="1" thickBot="1" x14ac:dyDescent="0.3">
      <c r="A262" s="63" t="s">
        <v>120</v>
      </c>
      <c r="B262" s="454" t="s">
        <v>35</v>
      </c>
      <c r="C262" s="454"/>
      <c r="D262" s="391"/>
      <c r="E262" s="391"/>
      <c r="F262" s="113"/>
      <c r="G262" s="113"/>
      <c r="H262" s="391"/>
      <c r="I262" s="391"/>
      <c r="J262" s="391"/>
      <c r="K262" s="391"/>
      <c r="L262" s="391"/>
      <c r="M262" s="391"/>
      <c r="N262" s="391"/>
      <c r="O262" s="391"/>
      <c r="P262" s="391"/>
      <c r="Q262" s="391"/>
      <c r="R262" s="391"/>
      <c r="S262" s="391"/>
      <c r="T262" s="391"/>
      <c r="U262" s="391"/>
      <c r="V262" s="391"/>
      <c r="W262" s="391"/>
      <c r="X262" s="391"/>
      <c r="Y262" s="391"/>
      <c r="Z262" s="391"/>
      <c r="AA262" s="391"/>
      <c r="AB262" s="391"/>
      <c r="AC262" s="391"/>
      <c r="AD262" s="391"/>
      <c r="AE262" s="391"/>
      <c r="AF262" s="391"/>
      <c r="AG262" s="391"/>
      <c r="AH262" s="391"/>
      <c r="AI262" s="391"/>
      <c r="AJ262" s="391"/>
      <c r="AK262" s="391"/>
      <c r="AL262" s="391"/>
      <c r="AM262" s="392"/>
      <c r="AN262" s="54"/>
      <c r="AO262" s="54"/>
    </row>
    <row r="263" spans="1:41" ht="19.2" customHeight="1" x14ac:dyDescent="0.25">
      <c r="A263" s="12" t="s">
        <v>12</v>
      </c>
      <c r="B263" s="458" t="s">
        <v>157</v>
      </c>
      <c r="C263" s="459"/>
      <c r="D263" s="111"/>
      <c r="E263" s="18">
        <v>1</v>
      </c>
      <c r="F263" s="19">
        <v>2</v>
      </c>
      <c r="G263" s="20">
        <f>SUM(H263:K263)</f>
        <v>30</v>
      </c>
      <c r="H263" s="17"/>
      <c r="I263" s="17"/>
      <c r="J263" s="17"/>
      <c r="K263" s="167">
        <f>O263+S263+W263+AA263+AE263+AI263+AM263</f>
        <v>30</v>
      </c>
      <c r="L263" s="16"/>
      <c r="M263" s="17"/>
      <c r="N263" s="17"/>
      <c r="O263" s="19"/>
      <c r="P263" s="20"/>
      <c r="Q263" s="17"/>
      <c r="R263" s="17"/>
      <c r="S263" s="19"/>
      <c r="T263" s="20"/>
      <c r="U263" s="17"/>
      <c r="V263" s="17"/>
      <c r="W263" s="19"/>
      <c r="X263" s="20"/>
      <c r="Y263" s="17"/>
      <c r="Z263" s="17"/>
      <c r="AA263" s="19"/>
      <c r="AB263" s="20"/>
      <c r="AC263" s="17"/>
      <c r="AD263" s="17"/>
      <c r="AE263" s="162">
        <v>30</v>
      </c>
      <c r="AF263" s="20"/>
      <c r="AG263" s="17"/>
      <c r="AH263" s="17"/>
      <c r="AI263" s="19"/>
      <c r="AJ263" s="122"/>
      <c r="AK263" s="123"/>
      <c r="AL263" s="123"/>
      <c r="AM263" s="124"/>
      <c r="AN263" s="54"/>
      <c r="AO263" s="54"/>
    </row>
    <row r="264" spans="1:41" ht="17.25" customHeight="1" x14ac:dyDescent="0.25">
      <c r="A264" s="16" t="s">
        <v>13</v>
      </c>
      <c r="B264" s="370" t="s">
        <v>170</v>
      </c>
      <c r="C264" s="453"/>
      <c r="D264" s="33"/>
      <c r="E264" s="116">
        <v>2</v>
      </c>
      <c r="F264" s="19">
        <v>3</v>
      </c>
      <c r="G264" s="20">
        <f t="shared" ref="G264:G271" si="21">SUM(H264:K264)</f>
        <v>30</v>
      </c>
      <c r="H264" s="17">
        <f>L264+P264+T264+X264+AB264+AF264+AJ264</f>
        <v>15</v>
      </c>
      <c r="I264" s="17">
        <f>M264+Q264+U264+Y264+AC264+AG264+AK264</f>
        <v>15</v>
      </c>
      <c r="J264" s="17"/>
      <c r="K264" s="17"/>
      <c r="L264" s="16"/>
      <c r="M264" s="17"/>
      <c r="N264" s="17"/>
      <c r="O264" s="19"/>
      <c r="P264" s="20"/>
      <c r="Q264" s="17"/>
      <c r="R264" s="17"/>
      <c r="S264" s="19"/>
      <c r="T264" s="20"/>
      <c r="U264" s="17"/>
      <c r="V264" s="17"/>
      <c r="W264" s="19"/>
      <c r="X264" s="20"/>
      <c r="Y264" s="17"/>
      <c r="Z264" s="17"/>
      <c r="AA264" s="19"/>
      <c r="AB264" s="20">
        <v>15</v>
      </c>
      <c r="AC264" s="17">
        <v>15</v>
      </c>
      <c r="AD264" s="17"/>
      <c r="AE264" s="19"/>
      <c r="AF264" s="20"/>
      <c r="AG264" s="17"/>
      <c r="AH264" s="17"/>
      <c r="AI264" s="19"/>
      <c r="AJ264" s="122"/>
      <c r="AK264" s="123"/>
      <c r="AL264" s="123"/>
      <c r="AM264" s="124"/>
      <c r="AN264" s="54"/>
      <c r="AO264" s="54"/>
    </row>
    <row r="265" spans="1:41" ht="17.25" customHeight="1" x14ac:dyDescent="0.25">
      <c r="A265" s="16" t="s">
        <v>14</v>
      </c>
      <c r="B265" s="370" t="s">
        <v>171</v>
      </c>
      <c r="C265" s="371"/>
      <c r="D265" s="115">
        <v>1</v>
      </c>
      <c r="E265" s="116">
        <v>2</v>
      </c>
      <c r="F265" s="66">
        <v>4</v>
      </c>
      <c r="G265" s="20">
        <f t="shared" si="21"/>
        <v>45</v>
      </c>
      <c r="H265" s="17">
        <f t="shared" ref="H265:H270" si="22">L265+P265+T265+X265+AB265+AF265+AJ265</f>
        <v>15</v>
      </c>
      <c r="I265" s="17">
        <f t="shared" ref="I265:J270" si="23">M265+Q265+U265+Y265+AC265+AG265+AK265</f>
        <v>15</v>
      </c>
      <c r="J265" s="17">
        <f t="shared" si="23"/>
        <v>15</v>
      </c>
      <c r="K265" s="13"/>
      <c r="L265" s="147"/>
      <c r="M265" s="17"/>
      <c r="N265" s="17"/>
      <c r="O265" s="66"/>
      <c r="P265" s="20"/>
      <c r="Q265" s="17"/>
      <c r="R265" s="17"/>
      <c r="S265" s="66"/>
      <c r="T265" s="20"/>
      <c r="U265" s="17"/>
      <c r="V265" s="17"/>
      <c r="W265" s="66"/>
      <c r="X265" s="20"/>
      <c r="Y265" s="17"/>
      <c r="Z265" s="17"/>
      <c r="AA265" s="66"/>
      <c r="AB265" s="142">
        <v>15</v>
      </c>
      <c r="AC265" s="17">
        <v>15</v>
      </c>
      <c r="AD265" s="17">
        <v>15</v>
      </c>
      <c r="AE265" s="66"/>
      <c r="AF265" s="20"/>
      <c r="AG265" s="17"/>
      <c r="AH265" s="17"/>
      <c r="AI265" s="66"/>
      <c r="AJ265" s="122"/>
      <c r="AK265" s="123"/>
      <c r="AL265" s="123"/>
      <c r="AM265" s="125"/>
      <c r="AN265" s="54"/>
      <c r="AO265" s="54"/>
    </row>
    <row r="266" spans="1:41" ht="17.25" customHeight="1" x14ac:dyDescent="0.25">
      <c r="A266" s="16" t="s">
        <v>15</v>
      </c>
      <c r="B266" s="370" t="s">
        <v>172</v>
      </c>
      <c r="C266" s="371"/>
      <c r="D266" s="33"/>
      <c r="E266" s="18">
        <v>3</v>
      </c>
      <c r="F266" s="19">
        <v>4</v>
      </c>
      <c r="G266" s="20">
        <f t="shared" si="21"/>
        <v>45</v>
      </c>
      <c r="H266" s="17">
        <f t="shared" si="22"/>
        <v>15</v>
      </c>
      <c r="I266" s="17">
        <f t="shared" si="23"/>
        <v>15</v>
      </c>
      <c r="J266" s="17">
        <f t="shared" si="23"/>
        <v>15</v>
      </c>
      <c r="K266" s="17"/>
      <c r="L266" s="16"/>
      <c r="M266" s="17"/>
      <c r="N266" s="17"/>
      <c r="O266" s="19"/>
      <c r="P266" s="20"/>
      <c r="Q266" s="17"/>
      <c r="R266" s="17"/>
      <c r="S266" s="19"/>
      <c r="T266" s="20"/>
      <c r="U266" s="17"/>
      <c r="V266" s="17"/>
      <c r="W266" s="19"/>
      <c r="X266" s="20"/>
      <c r="Y266" s="17"/>
      <c r="Z266" s="17"/>
      <c r="AA266" s="19"/>
      <c r="AB266" s="20">
        <v>15</v>
      </c>
      <c r="AC266" s="17">
        <v>15</v>
      </c>
      <c r="AD266" s="17">
        <v>15</v>
      </c>
      <c r="AE266" s="19"/>
      <c r="AF266" s="20"/>
      <c r="AG266" s="17"/>
      <c r="AH266" s="17"/>
      <c r="AI266" s="19"/>
      <c r="AJ266" s="122"/>
      <c r="AK266" s="123"/>
      <c r="AL266" s="123"/>
      <c r="AM266" s="124"/>
      <c r="AN266" s="54"/>
      <c r="AO266" s="54"/>
    </row>
    <row r="267" spans="1:41" ht="16.95" customHeight="1" x14ac:dyDescent="0.25">
      <c r="A267" s="16" t="s">
        <v>16</v>
      </c>
      <c r="B267" s="460" t="s">
        <v>173</v>
      </c>
      <c r="C267" s="461"/>
      <c r="D267" s="33"/>
      <c r="E267" s="18">
        <v>1</v>
      </c>
      <c r="F267" s="19">
        <v>1</v>
      </c>
      <c r="G267" s="20">
        <f t="shared" si="21"/>
        <v>15</v>
      </c>
      <c r="H267" s="17"/>
      <c r="I267" s="17"/>
      <c r="J267" s="17"/>
      <c r="K267" s="167">
        <f>O267+S267+W267+AA267+AE267+AI267+AM267</f>
        <v>15</v>
      </c>
      <c r="L267" s="16"/>
      <c r="M267" s="17"/>
      <c r="N267" s="17"/>
      <c r="O267" s="19"/>
      <c r="P267" s="20"/>
      <c r="Q267" s="17"/>
      <c r="R267" s="17"/>
      <c r="S267" s="19"/>
      <c r="T267" s="20"/>
      <c r="U267" s="17"/>
      <c r="V267" s="17"/>
      <c r="W267" s="19"/>
      <c r="X267" s="20"/>
      <c r="Y267" s="17"/>
      <c r="Z267" s="17"/>
      <c r="AA267" s="19"/>
      <c r="AB267" s="20"/>
      <c r="AC267" s="17"/>
      <c r="AD267" s="17"/>
      <c r="AE267" s="162">
        <v>15</v>
      </c>
      <c r="AF267" s="20"/>
      <c r="AG267" s="17"/>
      <c r="AH267" s="17"/>
      <c r="AI267" s="19"/>
      <c r="AJ267" s="122"/>
      <c r="AK267" s="123"/>
      <c r="AL267" s="123"/>
      <c r="AM267" s="124"/>
      <c r="AN267" s="54"/>
      <c r="AO267" s="54"/>
    </row>
    <row r="268" spans="1:41" ht="17.25" customHeight="1" x14ac:dyDescent="0.25">
      <c r="A268" s="16" t="s">
        <v>26</v>
      </c>
      <c r="B268" s="460" t="s">
        <v>174</v>
      </c>
      <c r="C268" s="461"/>
      <c r="D268" s="33"/>
      <c r="E268" s="18">
        <v>2</v>
      </c>
      <c r="F268" s="19">
        <v>3</v>
      </c>
      <c r="G268" s="20">
        <f t="shared" si="21"/>
        <v>30</v>
      </c>
      <c r="H268" s="17">
        <f t="shared" si="22"/>
        <v>15</v>
      </c>
      <c r="I268" s="17">
        <f t="shared" si="23"/>
        <v>15</v>
      </c>
      <c r="J268" s="17"/>
      <c r="K268" s="17"/>
      <c r="L268" s="16"/>
      <c r="M268" s="17"/>
      <c r="N268" s="17"/>
      <c r="O268" s="19"/>
      <c r="P268" s="20"/>
      <c r="Q268" s="17"/>
      <c r="R268" s="17"/>
      <c r="S268" s="19"/>
      <c r="T268" s="20"/>
      <c r="U268" s="17"/>
      <c r="V268" s="17"/>
      <c r="W268" s="19"/>
      <c r="X268" s="20"/>
      <c r="Y268" s="17"/>
      <c r="Z268" s="17"/>
      <c r="AA268" s="19"/>
      <c r="AB268" s="20">
        <v>15</v>
      </c>
      <c r="AC268" s="17">
        <v>15</v>
      </c>
      <c r="AD268" s="17"/>
      <c r="AE268" s="19"/>
      <c r="AF268" s="20"/>
      <c r="AG268" s="17"/>
      <c r="AH268" s="17"/>
      <c r="AI268" s="19"/>
      <c r="AJ268" s="122"/>
      <c r="AK268" s="123"/>
      <c r="AL268" s="123"/>
      <c r="AM268" s="124"/>
      <c r="AN268" s="54"/>
      <c r="AO268" s="54"/>
    </row>
    <row r="269" spans="1:41" s="192" customFormat="1" ht="17.25" customHeight="1" x14ac:dyDescent="0.25">
      <c r="A269" s="182" t="s">
        <v>27</v>
      </c>
      <c r="B269" s="539" t="s">
        <v>175</v>
      </c>
      <c r="C269" s="540"/>
      <c r="D269" s="183"/>
      <c r="E269" s="184">
        <v>2</v>
      </c>
      <c r="F269" s="185">
        <v>3</v>
      </c>
      <c r="G269" s="186">
        <f t="shared" si="21"/>
        <v>30</v>
      </c>
      <c r="H269" s="187">
        <f t="shared" si="22"/>
        <v>15</v>
      </c>
      <c r="I269" s="187">
        <f t="shared" si="23"/>
        <v>15</v>
      </c>
      <c r="J269" s="187"/>
      <c r="K269" s="187"/>
      <c r="L269" s="182"/>
      <c r="M269" s="187"/>
      <c r="N269" s="187"/>
      <c r="O269" s="185"/>
      <c r="P269" s="186"/>
      <c r="Q269" s="187"/>
      <c r="R269" s="187"/>
      <c r="S269" s="185"/>
      <c r="T269" s="186"/>
      <c r="U269" s="187"/>
      <c r="V269" s="187"/>
      <c r="W269" s="185"/>
      <c r="X269" s="186"/>
      <c r="Y269" s="187"/>
      <c r="Z269" s="187"/>
      <c r="AA269" s="185"/>
      <c r="AB269" s="186">
        <v>15</v>
      </c>
      <c r="AC269" s="187">
        <v>15</v>
      </c>
      <c r="AD269" s="187"/>
      <c r="AE269" s="185"/>
      <c r="AF269" s="186"/>
      <c r="AG269" s="187"/>
      <c r="AH269" s="187"/>
      <c r="AI269" s="185"/>
      <c r="AJ269" s="189"/>
      <c r="AK269" s="190"/>
      <c r="AL269" s="190"/>
      <c r="AM269" s="191"/>
      <c r="AN269" s="174"/>
      <c r="AO269" s="174"/>
    </row>
    <row r="270" spans="1:41" ht="16.95" customHeight="1" x14ac:dyDescent="0.25">
      <c r="A270" s="16" t="s">
        <v>28</v>
      </c>
      <c r="B270" s="380" t="s">
        <v>176</v>
      </c>
      <c r="C270" s="381"/>
      <c r="D270" s="33"/>
      <c r="E270" s="18">
        <v>2</v>
      </c>
      <c r="F270" s="19">
        <v>4</v>
      </c>
      <c r="G270" s="20">
        <f t="shared" si="21"/>
        <v>45</v>
      </c>
      <c r="H270" s="17">
        <f t="shared" si="22"/>
        <v>15</v>
      </c>
      <c r="I270" s="17">
        <f t="shared" si="23"/>
        <v>30</v>
      </c>
      <c r="J270" s="17"/>
      <c r="K270" s="17"/>
      <c r="L270" s="16"/>
      <c r="M270" s="17"/>
      <c r="N270" s="17"/>
      <c r="O270" s="19"/>
      <c r="P270" s="20"/>
      <c r="Q270" s="17"/>
      <c r="R270" s="17"/>
      <c r="S270" s="19"/>
      <c r="T270" s="20"/>
      <c r="U270" s="17"/>
      <c r="V270" s="17"/>
      <c r="W270" s="19"/>
      <c r="X270" s="20"/>
      <c r="Y270" s="17"/>
      <c r="Z270" s="17"/>
      <c r="AA270" s="19"/>
      <c r="AB270" s="20">
        <v>15</v>
      </c>
      <c r="AC270" s="17">
        <v>30</v>
      </c>
      <c r="AD270" s="17"/>
      <c r="AE270" s="19"/>
      <c r="AF270" s="20"/>
      <c r="AG270" s="17"/>
      <c r="AH270" s="17"/>
      <c r="AI270" s="19"/>
      <c r="AJ270" s="122"/>
      <c r="AK270" s="123"/>
      <c r="AL270" s="123"/>
      <c r="AM270" s="124"/>
      <c r="AN270" s="54"/>
      <c r="AO270" s="54"/>
    </row>
    <row r="271" spans="1:41" s="192" customFormat="1" ht="20.399999999999999" customHeight="1" thickBot="1" x14ac:dyDescent="0.3">
      <c r="A271" s="182" t="s">
        <v>29</v>
      </c>
      <c r="B271" s="529" t="s">
        <v>168</v>
      </c>
      <c r="C271" s="530"/>
      <c r="D271" s="183"/>
      <c r="E271" s="184">
        <v>1</v>
      </c>
      <c r="F271" s="185">
        <v>1</v>
      </c>
      <c r="G271" s="186">
        <f t="shared" si="21"/>
        <v>15</v>
      </c>
      <c r="H271" s="187"/>
      <c r="I271" s="187"/>
      <c r="J271" s="187"/>
      <c r="K271" s="204">
        <f>O271+S271+W271+AA271+AE271+AI271+AM271</f>
        <v>15</v>
      </c>
      <c r="L271" s="182"/>
      <c r="M271" s="187"/>
      <c r="N271" s="187"/>
      <c r="O271" s="185"/>
      <c r="P271" s="186"/>
      <c r="Q271" s="187"/>
      <c r="R271" s="187"/>
      <c r="S271" s="185"/>
      <c r="T271" s="186"/>
      <c r="U271" s="187"/>
      <c r="V271" s="187"/>
      <c r="W271" s="185"/>
      <c r="X271" s="186"/>
      <c r="Y271" s="187"/>
      <c r="Z271" s="187"/>
      <c r="AA271" s="185"/>
      <c r="AB271" s="186"/>
      <c r="AC271" s="187"/>
      <c r="AD271" s="187"/>
      <c r="AE271" s="206">
        <v>15</v>
      </c>
      <c r="AF271" s="186"/>
      <c r="AG271" s="187"/>
      <c r="AH271" s="187"/>
      <c r="AI271" s="185"/>
      <c r="AJ271" s="189"/>
      <c r="AK271" s="190"/>
      <c r="AL271" s="190"/>
      <c r="AM271" s="191"/>
      <c r="AN271" s="174"/>
      <c r="AO271" s="174"/>
    </row>
    <row r="272" spans="1:41" ht="13.8" thickTop="1" x14ac:dyDescent="0.25">
      <c r="A272" s="68"/>
      <c r="B272" s="372" t="s">
        <v>17</v>
      </c>
      <c r="C272" s="373"/>
      <c r="D272" s="376">
        <f t="shared" ref="D272:AM272" si="24">SUM(D263:D271)</f>
        <v>1</v>
      </c>
      <c r="E272" s="378">
        <f t="shared" si="24"/>
        <v>16</v>
      </c>
      <c r="F272" s="388">
        <f t="shared" si="24"/>
        <v>25</v>
      </c>
      <c r="G272" s="365">
        <f t="shared" si="24"/>
        <v>285</v>
      </c>
      <c r="H272" s="378">
        <f t="shared" si="24"/>
        <v>90</v>
      </c>
      <c r="I272" s="378">
        <f t="shared" si="24"/>
        <v>105</v>
      </c>
      <c r="J272" s="378">
        <f t="shared" si="24"/>
        <v>30</v>
      </c>
      <c r="K272" s="388">
        <f t="shared" si="24"/>
        <v>60</v>
      </c>
      <c r="L272" s="69">
        <f t="shared" si="24"/>
        <v>0</v>
      </c>
      <c r="M272" s="70">
        <f t="shared" si="24"/>
        <v>0</v>
      </c>
      <c r="N272" s="70">
        <f t="shared" si="24"/>
        <v>0</v>
      </c>
      <c r="O272" s="71">
        <f t="shared" si="24"/>
        <v>0</v>
      </c>
      <c r="P272" s="69">
        <f t="shared" si="24"/>
        <v>0</v>
      </c>
      <c r="Q272" s="70">
        <f t="shared" si="24"/>
        <v>0</v>
      </c>
      <c r="R272" s="70">
        <f t="shared" si="24"/>
        <v>0</v>
      </c>
      <c r="S272" s="71">
        <f t="shared" si="24"/>
        <v>0</v>
      </c>
      <c r="T272" s="69">
        <f t="shared" si="24"/>
        <v>0</v>
      </c>
      <c r="U272" s="70">
        <f t="shared" si="24"/>
        <v>0</v>
      </c>
      <c r="V272" s="70">
        <f t="shared" si="24"/>
        <v>0</v>
      </c>
      <c r="W272" s="71">
        <f t="shared" si="24"/>
        <v>0</v>
      </c>
      <c r="X272" s="69">
        <f t="shared" si="24"/>
        <v>0</v>
      </c>
      <c r="Y272" s="70">
        <f t="shared" si="24"/>
        <v>0</v>
      </c>
      <c r="Z272" s="70">
        <f t="shared" si="24"/>
        <v>0</v>
      </c>
      <c r="AA272" s="71">
        <f t="shared" si="24"/>
        <v>0</v>
      </c>
      <c r="AB272" s="69">
        <f t="shared" si="24"/>
        <v>90</v>
      </c>
      <c r="AC272" s="70">
        <f t="shared" si="24"/>
        <v>105</v>
      </c>
      <c r="AD272" s="70">
        <f t="shared" si="24"/>
        <v>30</v>
      </c>
      <c r="AE272" s="71">
        <f t="shared" si="24"/>
        <v>60</v>
      </c>
      <c r="AF272" s="69">
        <f t="shared" si="24"/>
        <v>0</v>
      </c>
      <c r="AG272" s="70">
        <f t="shared" si="24"/>
        <v>0</v>
      </c>
      <c r="AH272" s="70">
        <f t="shared" si="24"/>
        <v>0</v>
      </c>
      <c r="AI272" s="71">
        <f t="shared" si="24"/>
        <v>0</v>
      </c>
      <c r="AJ272" s="139">
        <f t="shared" si="24"/>
        <v>0</v>
      </c>
      <c r="AK272" s="130">
        <f t="shared" si="24"/>
        <v>0</v>
      </c>
      <c r="AL272" s="130">
        <f t="shared" si="24"/>
        <v>0</v>
      </c>
      <c r="AM272" s="131">
        <f t="shared" si="24"/>
        <v>0</v>
      </c>
      <c r="AN272" s="54"/>
      <c r="AO272" s="54"/>
    </row>
    <row r="273" spans="1:41" ht="13.8" thickBot="1" x14ac:dyDescent="0.3">
      <c r="A273" s="72"/>
      <c r="B273" s="374"/>
      <c r="C273" s="375"/>
      <c r="D273" s="377"/>
      <c r="E273" s="379"/>
      <c r="F273" s="389"/>
      <c r="G273" s="450"/>
      <c r="H273" s="456"/>
      <c r="I273" s="456"/>
      <c r="J273" s="456"/>
      <c r="K273" s="457"/>
      <c r="L273" s="358">
        <f>SUM(L272:O272)</f>
        <v>0</v>
      </c>
      <c r="M273" s="359"/>
      <c r="N273" s="359"/>
      <c r="O273" s="360"/>
      <c r="P273" s="358">
        <f>SUM(P272:S272)</f>
        <v>0</v>
      </c>
      <c r="Q273" s="359"/>
      <c r="R273" s="359"/>
      <c r="S273" s="360"/>
      <c r="T273" s="358">
        <f>SUM(T272:W272)</f>
        <v>0</v>
      </c>
      <c r="U273" s="359"/>
      <c r="V273" s="359"/>
      <c r="W273" s="360"/>
      <c r="X273" s="358">
        <f>SUM(X272:AA272)</f>
        <v>0</v>
      </c>
      <c r="Y273" s="359"/>
      <c r="Z273" s="359"/>
      <c r="AA273" s="360"/>
      <c r="AB273" s="358">
        <f>SUM(AB272:AE272)</f>
        <v>285</v>
      </c>
      <c r="AC273" s="359"/>
      <c r="AD273" s="359"/>
      <c r="AE273" s="360"/>
      <c r="AF273" s="358">
        <f>SUM(AF272:AI272)</f>
        <v>0</v>
      </c>
      <c r="AG273" s="359"/>
      <c r="AH273" s="359"/>
      <c r="AI273" s="360"/>
      <c r="AJ273" s="367">
        <f>SUM(AJ272:AM272)</f>
        <v>0</v>
      </c>
      <c r="AK273" s="368"/>
      <c r="AL273" s="368"/>
      <c r="AM273" s="369"/>
      <c r="AN273" s="54"/>
      <c r="AO273" s="54"/>
    </row>
    <row r="274" spans="1:41" x14ac:dyDescent="0.25">
      <c r="A274" s="345" t="s">
        <v>124</v>
      </c>
      <c r="B274" s="346"/>
      <c r="C274" s="347"/>
      <c r="D274" s="348" t="s">
        <v>6</v>
      </c>
      <c r="E274" s="351" t="s">
        <v>7</v>
      </c>
      <c r="F274" s="299" t="s">
        <v>38</v>
      </c>
      <c r="G274" s="382" t="s">
        <v>4</v>
      </c>
      <c r="H274" s="384" t="s">
        <v>8</v>
      </c>
      <c r="I274" s="384" t="s">
        <v>9</v>
      </c>
      <c r="J274" s="384" t="s">
        <v>62</v>
      </c>
      <c r="K274" s="386" t="s">
        <v>34</v>
      </c>
      <c r="L274" s="312" t="s">
        <v>55</v>
      </c>
      <c r="M274" s="313"/>
      <c r="N274" s="313"/>
      <c r="O274" s="314"/>
      <c r="P274" s="312" t="s">
        <v>56</v>
      </c>
      <c r="Q274" s="313"/>
      <c r="R274" s="313"/>
      <c r="S274" s="314"/>
      <c r="T274" s="312" t="s">
        <v>57</v>
      </c>
      <c r="U274" s="313"/>
      <c r="V274" s="313"/>
      <c r="W274" s="314"/>
      <c r="X274" s="312" t="s">
        <v>58</v>
      </c>
      <c r="Y274" s="313"/>
      <c r="Z274" s="313"/>
      <c r="AA274" s="314"/>
      <c r="AB274" s="312" t="s">
        <v>59</v>
      </c>
      <c r="AC274" s="313"/>
      <c r="AD274" s="313"/>
      <c r="AE274" s="314"/>
      <c r="AF274" s="353" t="s">
        <v>60</v>
      </c>
      <c r="AG274" s="343"/>
      <c r="AH274" s="343"/>
      <c r="AI274" s="344"/>
      <c r="AJ274" s="309" t="s">
        <v>61</v>
      </c>
      <c r="AK274" s="310"/>
      <c r="AL274" s="310"/>
      <c r="AM274" s="311"/>
      <c r="AN274" s="54"/>
      <c r="AO274" s="54"/>
    </row>
    <row r="275" spans="1:41" x14ac:dyDescent="0.25">
      <c r="A275" s="345"/>
      <c r="B275" s="346"/>
      <c r="C275" s="347"/>
      <c r="D275" s="349"/>
      <c r="E275" s="351"/>
      <c r="F275" s="352"/>
      <c r="G275" s="382"/>
      <c r="H275" s="384"/>
      <c r="I275" s="384"/>
      <c r="J275" s="384"/>
      <c r="K275" s="386"/>
      <c r="L275" s="307" t="s">
        <v>8</v>
      </c>
      <c r="M275" s="303" t="s">
        <v>9</v>
      </c>
      <c r="N275" s="305" t="s">
        <v>10</v>
      </c>
      <c r="O275" s="299" t="s">
        <v>63</v>
      </c>
      <c r="P275" s="307" t="s">
        <v>8</v>
      </c>
      <c r="Q275" s="303" t="s">
        <v>9</v>
      </c>
      <c r="R275" s="305" t="s">
        <v>10</v>
      </c>
      <c r="S275" s="299" t="s">
        <v>63</v>
      </c>
      <c r="T275" s="307" t="s">
        <v>8</v>
      </c>
      <c r="U275" s="303" t="s">
        <v>9</v>
      </c>
      <c r="V275" s="305" t="s">
        <v>10</v>
      </c>
      <c r="W275" s="299" t="s">
        <v>63</v>
      </c>
      <c r="X275" s="307" t="s">
        <v>8</v>
      </c>
      <c r="Y275" s="303" t="s">
        <v>9</v>
      </c>
      <c r="Z275" s="305" t="s">
        <v>10</v>
      </c>
      <c r="AA275" s="299" t="s">
        <v>63</v>
      </c>
      <c r="AB275" s="307" t="s">
        <v>8</v>
      </c>
      <c r="AC275" s="303" t="s">
        <v>9</v>
      </c>
      <c r="AD275" s="305" t="s">
        <v>10</v>
      </c>
      <c r="AE275" s="299" t="s">
        <v>63</v>
      </c>
      <c r="AF275" s="307" t="s">
        <v>8</v>
      </c>
      <c r="AG275" s="303" t="s">
        <v>9</v>
      </c>
      <c r="AH275" s="305" t="s">
        <v>10</v>
      </c>
      <c r="AI275" s="299" t="s">
        <v>63</v>
      </c>
      <c r="AJ275" s="354" t="s">
        <v>8</v>
      </c>
      <c r="AK275" s="356" t="s">
        <v>9</v>
      </c>
      <c r="AL275" s="297" t="s">
        <v>10</v>
      </c>
      <c r="AM275" s="295" t="s">
        <v>63</v>
      </c>
      <c r="AN275" s="54"/>
      <c r="AO275" s="54"/>
    </row>
    <row r="276" spans="1:41" ht="13.8" thickBot="1" x14ac:dyDescent="0.3">
      <c r="A276" s="345"/>
      <c r="B276" s="346"/>
      <c r="C276" s="347"/>
      <c r="D276" s="350"/>
      <c r="E276" s="306"/>
      <c r="F276" s="300"/>
      <c r="G276" s="383"/>
      <c r="H276" s="385"/>
      <c r="I276" s="385"/>
      <c r="J276" s="385"/>
      <c r="K276" s="387"/>
      <c r="L276" s="308"/>
      <c r="M276" s="304"/>
      <c r="N276" s="306"/>
      <c r="O276" s="300"/>
      <c r="P276" s="308"/>
      <c r="Q276" s="304"/>
      <c r="R276" s="306"/>
      <c r="S276" s="300"/>
      <c r="T276" s="308"/>
      <c r="U276" s="304"/>
      <c r="V276" s="306"/>
      <c r="W276" s="300"/>
      <c r="X276" s="308"/>
      <c r="Y276" s="304"/>
      <c r="Z276" s="306"/>
      <c r="AA276" s="300"/>
      <c r="AB276" s="308"/>
      <c r="AC276" s="304"/>
      <c r="AD276" s="306"/>
      <c r="AE276" s="300"/>
      <c r="AF276" s="308"/>
      <c r="AG276" s="304"/>
      <c r="AH276" s="306"/>
      <c r="AI276" s="300"/>
      <c r="AJ276" s="355"/>
      <c r="AK276" s="357"/>
      <c r="AL276" s="298"/>
      <c r="AM276" s="296"/>
      <c r="AN276" s="54"/>
      <c r="AO276" s="54"/>
    </row>
    <row r="277" spans="1:41" ht="12.75" customHeight="1" x14ac:dyDescent="0.25">
      <c r="A277" s="345"/>
      <c r="B277" s="346"/>
      <c r="C277" s="347"/>
      <c r="D277" s="361">
        <f t="shared" ref="D277:K277" si="25">SUM(D65+D116+D272+D181)</f>
        <v>16</v>
      </c>
      <c r="E277" s="363">
        <f t="shared" si="25"/>
        <v>77</v>
      </c>
      <c r="F277" s="363">
        <f t="shared" si="25"/>
        <v>188</v>
      </c>
      <c r="G277" s="363">
        <f t="shared" si="25"/>
        <v>1890</v>
      </c>
      <c r="H277" s="363">
        <f t="shared" si="25"/>
        <v>645</v>
      </c>
      <c r="I277" s="363">
        <f t="shared" si="25"/>
        <v>615</v>
      </c>
      <c r="J277" s="363">
        <f t="shared" si="25"/>
        <v>390</v>
      </c>
      <c r="K277" s="432">
        <f t="shared" si="25"/>
        <v>240</v>
      </c>
      <c r="L277" s="73">
        <f t="shared" ref="L277:AM277" si="26">SUM(L65+L181+L272+L116)</f>
        <v>165</v>
      </c>
      <c r="M277" s="73">
        <f t="shared" si="26"/>
        <v>180</v>
      </c>
      <c r="N277" s="73">
        <f t="shared" si="26"/>
        <v>60</v>
      </c>
      <c r="O277" s="73">
        <f t="shared" si="26"/>
        <v>0</v>
      </c>
      <c r="P277" s="73">
        <f t="shared" si="26"/>
        <v>180</v>
      </c>
      <c r="Q277" s="73">
        <f t="shared" si="26"/>
        <v>165</v>
      </c>
      <c r="R277" s="73">
        <f t="shared" si="26"/>
        <v>75</v>
      </c>
      <c r="S277" s="73">
        <f t="shared" si="26"/>
        <v>15</v>
      </c>
      <c r="T277" s="73">
        <f t="shared" si="26"/>
        <v>105</v>
      </c>
      <c r="U277" s="73">
        <f t="shared" si="26"/>
        <v>45</v>
      </c>
      <c r="V277" s="73">
        <f t="shared" si="26"/>
        <v>120</v>
      </c>
      <c r="W277" s="73">
        <f t="shared" si="26"/>
        <v>60</v>
      </c>
      <c r="X277" s="73">
        <f t="shared" si="26"/>
        <v>75</v>
      </c>
      <c r="Y277" s="73">
        <f t="shared" si="26"/>
        <v>75</v>
      </c>
      <c r="Z277" s="73">
        <f t="shared" si="26"/>
        <v>90</v>
      </c>
      <c r="AA277" s="73">
        <f t="shared" si="26"/>
        <v>45</v>
      </c>
      <c r="AB277" s="73">
        <f t="shared" si="26"/>
        <v>120</v>
      </c>
      <c r="AC277" s="73">
        <f t="shared" si="26"/>
        <v>150</v>
      </c>
      <c r="AD277" s="73">
        <f t="shared" si="26"/>
        <v>45</v>
      </c>
      <c r="AE277" s="73">
        <f t="shared" si="26"/>
        <v>105</v>
      </c>
      <c r="AF277" s="73">
        <f t="shared" si="26"/>
        <v>0</v>
      </c>
      <c r="AG277" s="73">
        <f t="shared" si="26"/>
        <v>0</v>
      </c>
      <c r="AH277" s="73">
        <f t="shared" si="26"/>
        <v>0</v>
      </c>
      <c r="AI277" s="73">
        <f t="shared" si="26"/>
        <v>15</v>
      </c>
      <c r="AJ277" s="135">
        <f t="shared" si="26"/>
        <v>0</v>
      </c>
      <c r="AK277" s="133">
        <f t="shared" si="26"/>
        <v>0</v>
      </c>
      <c r="AL277" s="133">
        <f t="shared" si="26"/>
        <v>0</v>
      </c>
      <c r="AM277" s="134">
        <f t="shared" si="26"/>
        <v>0</v>
      </c>
      <c r="AN277" s="54"/>
      <c r="AO277" s="54" t="s">
        <v>39</v>
      </c>
    </row>
    <row r="278" spans="1:41" ht="13.5" customHeight="1" thickBot="1" x14ac:dyDescent="0.3">
      <c r="A278" s="345"/>
      <c r="B278" s="346"/>
      <c r="C278" s="347"/>
      <c r="D278" s="362"/>
      <c r="E278" s="364"/>
      <c r="F278" s="364"/>
      <c r="G278" s="364"/>
      <c r="H278" s="364"/>
      <c r="I278" s="364"/>
      <c r="J278" s="364"/>
      <c r="K278" s="433"/>
      <c r="L278" s="301">
        <f>SUM(L277:O277)</f>
        <v>405</v>
      </c>
      <c r="M278" s="302"/>
      <c r="N278" s="302"/>
      <c r="O278" s="302"/>
      <c r="P278" s="301">
        <f>SUM(P277:S277)</f>
        <v>435</v>
      </c>
      <c r="Q278" s="302"/>
      <c r="R278" s="302"/>
      <c r="S278" s="302"/>
      <c r="T278" s="301">
        <f>SUM(T277:W277)</f>
        <v>330</v>
      </c>
      <c r="U278" s="302"/>
      <c r="V278" s="302"/>
      <c r="W278" s="302"/>
      <c r="X278" s="301">
        <f>SUM(X277:AA277)</f>
        <v>285</v>
      </c>
      <c r="Y278" s="302"/>
      <c r="Z278" s="302"/>
      <c r="AA278" s="302"/>
      <c r="AB278" s="301">
        <f>SUM(AB277:AE277)</f>
        <v>420</v>
      </c>
      <c r="AC278" s="302"/>
      <c r="AD278" s="302"/>
      <c r="AE278" s="302"/>
      <c r="AF278" s="301">
        <f>SUM(AF277:AI277)</f>
        <v>15</v>
      </c>
      <c r="AG278" s="302"/>
      <c r="AH278" s="302"/>
      <c r="AI278" s="302"/>
      <c r="AJ278" s="292">
        <f>SUM(AJ277:AM277)</f>
        <v>0</v>
      </c>
      <c r="AK278" s="293"/>
      <c r="AL278" s="293"/>
      <c r="AM278" s="294"/>
      <c r="AN278" s="54"/>
      <c r="AO278" s="54">
        <f>SUM(L278:AM278)</f>
        <v>1890</v>
      </c>
    </row>
    <row r="279" spans="1:41" ht="13.8" thickBot="1" x14ac:dyDescent="0.3">
      <c r="A279" s="345"/>
      <c r="B279" s="346"/>
      <c r="C279" s="347"/>
      <c r="D279" s="333" t="s">
        <v>18</v>
      </c>
      <c r="E279" s="334"/>
      <c r="F279" s="335"/>
      <c r="G279" s="342" t="s">
        <v>19</v>
      </c>
      <c r="H279" s="343"/>
      <c r="I279" s="343"/>
      <c r="J279" s="343"/>
      <c r="K279" s="344"/>
      <c r="L279" s="393">
        <f>0+L188</f>
        <v>4</v>
      </c>
      <c r="M279" s="394"/>
      <c r="N279" s="394"/>
      <c r="O279" s="395"/>
      <c r="P279" s="393">
        <f>0+P188</f>
        <v>4</v>
      </c>
      <c r="Q279" s="394"/>
      <c r="R279" s="394"/>
      <c r="S279" s="395"/>
      <c r="T279" s="393">
        <f>0+T188</f>
        <v>3</v>
      </c>
      <c r="U279" s="394"/>
      <c r="V279" s="394"/>
      <c r="W279" s="395"/>
      <c r="X279" s="393">
        <f>0+X188</f>
        <v>2</v>
      </c>
      <c r="Y279" s="394"/>
      <c r="Z279" s="394"/>
      <c r="AA279" s="395"/>
      <c r="AB279" s="393">
        <v>1</v>
      </c>
      <c r="AC279" s="394"/>
      <c r="AD279" s="394"/>
      <c r="AE279" s="395"/>
      <c r="AF279" s="393">
        <f>0+AF188</f>
        <v>0</v>
      </c>
      <c r="AG279" s="394"/>
      <c r="AH279" s="394"/>
      <c r="AI279" s="395"/>
      <c r="AJ279" s="330"/>
      <c r="AK279" s="331"/>
      <c r="AL279" s="331"/>
      <c r="AM279" s="332"/>
      <c r="AN279" s="54"/>
      <c r="AO279" s="54">
        <f>SUM(L279:AM279)</f>
        <v>14</v>
      </c>
    </row>
    <row r="280" spans="1:41" x14ac:dyDescent="0.25">
      <c r="A280" s="345"/>
      <c r="B280" s="346"/>
      <c r="C280" s="347"/>
      <c r="D280" s="336"/>
      <c r="E280" s="337"/>
      <c r="F280" s="338"/>
      <c r="G280" s="323" t="s">
        <v>20</v>
      </c>
      <c r="H280" s="324"/>
      <c r="I280" s="324"/>
      <c r="J280" s="324"/>
      <c r="K280" s="325"/>
      <c r="L280" s="393">
        <f>0+L189</f>
        <v>9</v>
      </c>
      <c r="M280" s="394"/>
      <c r="N280" s="394"/>
      <c r="O280" s="395"/>
      <c r="P280" s="393">
        <f>0+P189</f>
        <v>14</v>
      </c>
      <c r="Q280" s="394"/>
      <c r="R280" s="394"/>
      <c r="S280" s="395"/>
      <c r="T280" s="393">
        <f>0+T189</f>
        <v>15</v>
      </c>
      <c r="U280" s="394"/>
      <c r="V280" s="394"/>
      <c r="W280" s="395"/>
      <c r="X280" s="393">
        <f>0+X189</f>
        <v>15</v>
      </c>
      <c r="Y280" s="394"/>
      <c r="Z280" s="394"/>
      <c r="AA280" s="395"/>
      <c r="AB280" s="393">
        <v>19</v>
      </c>
      <c r="AC280" s="394"/>
      <c r="AD280" s="394"/>
      <c r="AE280" s="395"/>
      <c r="AF280" s="393">
        <f>0+AF189</f>
        <v>2</v>
      </c>
      <c r="AG280" s="394"/>
      <c r="AH280" s="394"/>
      <c r="AI280" s="395"/>
      <c r="AJ280" s="320"/>
      <c r="AK280" s="321"/>
      <c r="AL280" s="321"/>
      <c r="AM280" s="322"/>
      <c r="AN280" s="54"/>
      <c r="AO280" s="54">
        <f>SUM(L280:AM280)</f>
        <v>74</v>
      </c>
    </row>
    <row r="281" spans="1:41" ht="13.8" thickBot="1" x14ac:dyDescent="0.3">
      <c r="A281" s="345"/>
      <c r="B281" s="346"/>
      <c r="C281" s="347"/>
      <c r="D281" s="339"/>
      <c r="E281" s="340"/>
      <c r="F281" s="341"/>
      <c r="G281" s="323" t="s">
        <v>38</v>
      </c>
      <c r="H281" s="324"/>
      <c r="I281" s="324"/>
      <c r="J281" s="324"/>
      <c r="K281" s="325"/>
      <c r="L281" s="455">
        <f>0+L190</f>
        <v>30</v>
      </c>
      <c r="M281" s="455"/>
      <c r="N281" s="455"/>
      <c r="O281" s="455"/>
      <c r="P281" s="455">
        <f>0+P190</f>
        <v>30</v>
      </c>
      <c r="Q281" s="455"/>
      <c r="R281" s="455"/>
      <c r="S281" s="455"/>
      <c r="T281" s="455">
        <f>0+T190</f>
        <v>30</v>
      </c>
      <c r="U281" s="455"/>
      <c r="V281" s="455"/>
      <c r="W281" s="455"/>
      <c r="X281" s="455">
        <f>0+X190</f>
        <v>30</v>
      </c>
      <c r="Y281" s="455"/>
      <c r="Z281" s="455"/>
      <c r="AA281" s="455"/>
      <c r="AB281" s="455">
        <f>25+AB190</f>
        <v>30</v>
      </c>
      <c r="AC281" s="455"/>
      <c r="AD281" s="455"/>
      <c r="AE281" s="455"/>
      <c r="AF281" s="455">
        <f>0+AF190</f>
        <v>30</v>
      </c>
      <c r="AG281" s="455"/>
      <c r="AH281" s="455"/>
      <c r="AI281" s="455"/>
      <c r="AJ281" s="329"/>
      <c r="AK281" s="329"/>
      <c r="AL281" s="329"/>
      <c r="AM281" s="329"/>
      <c r="AN281" s="54"/>
      <c r="AO281" s="54">
        <f>SUM(L281:AM281)</f>
        <v>180</v>
      </c>
    </row>
    <row r="282" spans="1:41" x14ac:dyDescent="0.25">
      <c r="A282" s="76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52"/>
      <c r="V282" s="77"/>
      <c r="W282" s="77"/>
      <c r="X282" s="77"/>
      <c r="Y282" s="77"/>
      <c r="Z282" s="52"/>
      <c r="AA282" s="53"/>
      <c r="AB282" s="78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9"/>
      <c r="AN282" s="54"/>
      <c r="AO282" s="54"/>
    </row>
    <row r="283" spans="1:41" ht="14.4" thickTop="1" x14ac:dyDescent="0.25">
      <c r="A283" s="80" t="s">
        <v>66</v>
      </c>
      <c r="B283" s="81"/>
      <c r="C283" s="81"/>
      <c r="D283" s="81"/>
      <c r="E283" s="81"/>
      <c r="F283" s="81"/>
      <c r="G283" s="81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5"/>
      <c r="AB283" s="82"/>
      <c r="AC283" s="54" t="s">
        <v>154</v>
      </c>
      <c r="AD283" s="54"/>
      <c r="AE283" s="54"/>
      <c r="AF283" s="54"/>
      <c r="AG283" s="54"/>
      <c r="AH283" s="54"/>
      <c r="AI283" s="54"/>
      <c r="AJ283" s="54"/>
      <c r="AK283" s="54"/>
      <c r="AL283" s="54"/>
      <c r="AM283" s="55"/>
      <c r="AN283" s="54"/>
      <c r="AO283" s="54"/>
    </row>
    <row r="284" spans="1:41" ht="15" customHeight="1" x14ac:dyDescent="0.25">
      <c r="A284" s="140" t="s">
        <v>12</v>
      </c>
      <c r="B284" s="315" t="s">
        <v>145</v>
      </c>
      <c r="C284" s="315"/>
      <c r="D284" s="315"/>
      <c r="E284" s="315"/>
      <c r="F284" s="315"/>
      <c r="G284" s="315"/>
      <c r="H284" s="315"/>
      <c r="I284" s="315"/>
      <c r="J284" s="315"/>
      <c r="K284" s="315"/>
      <c r="L284" s="315"/>
      <c r="M284" s="315"/>
      <c r="N284" s="315"/>
      <c r="O284" s="315"/>
      <c r="P284" s="315"/>
      <c r="Q284" s="315"/>
      <c r="R284" s="315"/>
      <c r="S284" s="315"/>
      <c r="T284" s="315"/>
      <c r="U284" s="315"/>
      <c r="V284" s="315"/>
      <c r="W284" s="315"/>
      <c r="X284" s="315"/>
      <c r="Y284" s="315"/>
      <c r="Z284" s="315"/>
      <c r="AA284" s="316"/>
      <c r="AB284" s="83"/>
      <c r="AC284" s="166" t="s">
        <v>21</v>
      </c>
      <c r="AD284" s="81"/>
      <c r="AE284" s="81"/>
      <c r="AF284" s="54"/>
      <c r="AG284" s="54"/>
      <c r="AH284" s="54"/>
      <c r="AI284" s="54"/>
      <c r="AJ284" s="54"/>
      <c r="AK284" s="58"/>
      <c r="AL284" s="58"/>
      <c r="AM284" s="84"/>
      <c r="AN284" s="54"/>
      <c r="AO284" s="54"/>
    </row>
    <row r="285" spans="1:41" ht="15" x14ac:dyDescent="0.25">
      <c r="A285" s="140"/>
      <c r="B285" s="315"/>
      <c r="C285" s="315"/>
      <c r="D285" s="315"/>
      <c r="E285" s="315"/>
      <c r="F285" s="315"/>
      <c r="G285" s="315"/>
      <c r="H285" s="315"/>
      <c r="I285" s="315"/>
      <c r="J285" s="315"/>
      <c r="K285" s="315"/>
      <c r="L285" s="315"/>
      <c r="M285" s="315"/>
      <c r="N285" s="315"/>
      <c r="O285" s="315"/>
      <c r="P285" s="315"/>
      <c r="Q285" s="315"/>
      <c r="R285" s="315"/>
      <c r="S285" s="315"/>
      <c r="T285" s="315"/>
      <c r="U285" s="315"/>
      <c r="V285" s="315"/>
      <c r="W285" s="315"/>
      <c r="X285" s="315"/>
      <c r="Y285" s="315"/>
      <c r="Z285" s="315"/>
      <c r="AA285" s="316"/>
      <c r="AB285" s="82"/>
      <c r="AC285" s="85" t="s">
        <v>146</v>
      </c>
      <c r="AD285" s="85"/>
      <c r="AE285" s="85"/>
      <c r="AF285" s="85"/>
      <c r="AG285" s="86"/>
      <c r="AH285" s="54"/>
      <c r="AI285" s="54"/>
      <c r="AJ285" s="86"/>
      <c r="AK285" s="86"/>
      <c r="AL285" s="86"/>
      <c r="AM285" s="55"/>
      <c r="AN285" s="54"/>
      <c r="AO285" s="54"/>
    </row>
    <row r="286" spans="1:41" ht="15" x14ac:dyDescent="0.25">
      <c r="A286" s="140" t="s">
        <v>13</v>
      </c>
      <c r="B286" s="2" t="s">
        <v>97</v>
      </c>
      <c r="C286" s="4"/>
      <c r="D286" s="54"/>
      <c r="E286" s="54"/>
      <c r="F286" s="5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81"/>
      <c r="R286" s="81"/>
      <c r="S286" s="81"/>
      <c r="T286" s="81"/>
      <c r="U286" s="81"/>
      <c r="V286" s="81"/>
      <c r="W286" s="81"/>
      <c r="X286" s="54"/>
      <c r="Y286" s="54"/>
      <c r="Z286" s="54"/>
      <c r="AA286" s="55"/>
      <c r="AB286" s="82"/>
      <c r="AC286" s="85" t="s">
        <v>67</v>
      </c>
      <c r="AD286" s="85" t="s">
        <v>68</v>
      </c>
      <c r="AE286" s="81"/>
      <c r="AF286" s="81"/>
      <c r="AG286" s="54"/>
      <c r="AH286" s="54"/>
      <c r="AI286" s="54"/>
      <c r="AJ286" s="54"/>
      <c r="AK286" s="54"/>
      <c r="AL286" s="54"/>
      <c r="AM286" s="87"/>
      <c r="AN286" s="54"/>
      <c r="AO286" s="54"/>
    </row>
    <row r="287" spans="1:41" ht="15" x14ac:dyDescent="0.25">
      <c r="A287" s="140" t="s">
        <v>14</v>
      </c>
      <c r="B287" s="4" t="s">
        <v>212</v>
      </c>
      <c r="C287" s="4"/>
      <c r="D287" s="4"/>
      <c r="E287" s="4"/>
      <c r="F287" s="4"/>
      <c r="G287" s="4"/>
      <c r="H287" s="27"/>
      <c r="I287" s="27"/>
      <c r="J287" s="27"/>
      <c r="K287" s="27"/>
      <c r="L287" s="27"/>
      <c r="M287" s="27"/>
      <c r="N287" s="27"/>
      <c r="O287" s="27"/>
      <c r="P287" s="27"/>
      <c r="Q287" s="88"/>
      <c r="R287" s="88"/>
      <c r="S287" s="88"/>
      <c r="T287" s="88"/>
      <c r="U287" s="88"/>
      <c r="V287" s="88"/>
      <c r="W287" s="88"/>
      <c r="X287" s="54"/>
      <c r="Y287" s="54"/>
      <c r="Z287" s="54"/>
      <c r="AA287" s="55"/>
      <c r="AB287" s="82"/>
      <c r="AC287" s="85" t="s">
        <v>69</v>
      </c>
      <c r="AD287" s="85" t="s">
        <v>70</v>
      </c>
      <c r="AE287" s="88"/>
      <c r="AF287" s="88"/>
      <c r="AG287" s="54"/>
      <c r="AH287" s="54"/>
      <c r="AI287" s="54"/>
      <c r="AJ287" s="54"/>
      <c r="AK287" s="54"/>
      <c r="AL287" s="54"/>
      <c r="AM287" s="55"/>
      <c r="AN287" s="54"/>
      <c r="AO287" s="54"/>
    </row>
    <row r="288" spans="1:41" ht="15" x14ac:dyDescent="0.25">
      <c r="A288" s="140" t="s">
        <v>15</v>
      </c>
      <c r="B288" s="4" t="s">
        <v>98</v>
      </c>
      <c r="C288" s="4"/>
      <c r="D288" s="4"/>
      <c r="E288" s="4"/>
      <c r="F288" s="4"/>
      <c r="G288" s="4"/>
      <c r="H288" s="4"/>
      <c r="I288" s="4"/>
      <c r="J288" s="4"/>
      <c r="K288" s="30"/>
      <c r="L288" s="4"/>
      <c r="M288" s="4"/>
      <c r="N288" s="4"/>
      <c r="O288" s="4"/>
      <c r="P288" s="4"/>
      <c r="Q288" s="81"/>
      <c r="R288" s="81"/>
      <c r="S288" s="81"/>
      <c r="T288" s="81"/>
      <c r="U288" s="81"/>
      <c r="V288" s="81"/>
      <c r="W288" s="81"/>
      <c r="X288" s="54"/>
      <c r="Y288" s="54"/>
      <c r="Z288" s="54"/>
      <c r="AA288" s="55"/>
      <c r="AB288" s="82"/>
      <c r="AC288" s="85" t="s">
        <v>62</v>
      </c>
      <c r="AD288" s="146" t="s">
        <v>71</v>
      </c>
      <c r="AE288" s="81"/>
      <c r="AF288" s="81"/>
      <c r="AG288" s="54"/>
      <c r="AH288" s="54"/>
      <c r="AI288" s="54"/>
      <c r="AJ288" s="54"/>
      <c r="AK288" s="54"/>
      <c r="AL288" s="54"/>
      <c r="AM288" s="55"/>
      <c r="AN288" s="54"/>
      <c r="AO288" s="54"/>
    </row>
    <row r="289" spans="1:41" ht="15.75" customHeight="1" x14ac:dyDescent="0.25">
      <c r="A289" s="140" t="s">
        <v>16</v>
      </c>
      <c r="B289" s="516" t="s">
        <v>213</v>
      </c>
      <c r="C289" s="516"/>
      <c r="D289" s="516"/>
      <c r="E289" s="516"/>
      <c r="F289" s="516"/>
      <c r="G289" s="516"/>
      <c r="H289" s="516"/>
      <c r="I289" s="516"/>
      <c r="J289" s="516"/>
      <c r="K289" s="516"/>
      <c r="L289" s="516"/>
      <c r="M289" s="516"/>
      <c r="N289" s="516"/>
      <c r="O289" s="516"/>
      <c r="P289" s="516"/>
      <c r="Q289" s="516"/>
      <c r="R289" s="516"/>
      <c r="S289" s="516"/>
      <c r="T289" s="516"/>
      <c r="U289" s="516"/>
      <c r="V289" s="516"/>
      <c r="W289" s="516"/>
      <c r="X289" s="516"/>
      <c r="Y289" s="516"/>
      <c r="Z289" s="516"/>
      <c r="AA289" s="524"/>
      <c r="AB289" s="82"/>
      <c r="AC289" s="85" t="s">
        <v>72</v>
      </c>
      <c r="AD289" s="85" t="s">
        <v>73</v>
      </c>
      <c r="AE289" s="81"/>
      <c r="AF289" s="81"/>
      <c r="AG289" s="54"/>
      <c r="AH289" s="54"/>
      <c r="AI289" s="54"/>
      <c r="AJ289" s="54"/>
      <c r="AK289" s="54"/>
      <c r="AL289" s="54"/>
      <c r="AM289" s="55"/>
      <c r="AN289" s="54"/>
      <c r="AO289" s="54"/>
    </row>
    <row r="290" spans="1:41" ht="15" x14ac:dyDescent="0.25">
      <c r="A290" s="28"/>
      <c r="B290" s="516"/>
      <c r="C290" s="516"/>
      <c r="D290" s="516"/>
      <c r="E290" s="516"/>
      <c r="F290" s="516"/>
      <c r="G290" s="516"/>
      <c r="H290" s="516"/>
      <c r="I290" s="516"/>
      <c r="J290" s="516"/>
      <c r="K290" s="516"/>
      <c r="L290" s="516"/>
      <c r="M290" s="516"/>
      <c r="N290" s="516"/>
      <c r="O290" s="516"/>
      <c r="P290" s="516"/>
      <c r="Q290" s="516"/>
      <c r="R290" s="516"/>
      <c r="S290" s="516"/>
      <c r="T290" s="516"/>
      <c r="U290" s="516"/>
      <c r="V290" s="516"/>
      <c r="W290" s="516"/>
      <c r="X290" s="516"/>
      <c r="Y290" s="516"/>
      <c r="Z290" s="516"/>
      <c r="AA290" s="524"/>
      <c r="AB290" s="82"/>
      <c r="AC290" s="85" t="s">
        <v>22</v>
      </c>
      <c r="AD290" s="85" t="s">
        <v>74</v>
      </c>
      <c r="AE290" s="81"/>
      <c r="AF290" s="81"/>
      <c r="AG290" s="54"/>
      <c r="AH290" s="54"/>
      <c r="AI290" s="54"/>
      <c r="AJ290" s="54"/>
      <c r="AK290" s="54"/>
      <c r="AL290" s="54"/>
      <c r="AM290" s="55"/>
      <c r="AN290" s="54"/>
      <c r="AO290" s="54"/>
    </row>
    <row r="291" spans="1:41" ht="15" x14ac:dyDescent="0.25">
      <c r="A291" s="28"/>
      <c r="B291" s="5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81"/>
      <c r="R291" s="81"/>
      <c r="S291" s="81"/>
      <c r="T291" s="81"/>
      <c r="U291" s="81"/>
      <c r="V291" s="81"/>
      <c r="W291" s="81"/>
      <c r="X291" s="54"/>
      <c r="Y291" s="54"/>
      <c r="Z291" s="54"/>
      <c r="AA291" s="55"/>
      <c r="AB291" s="82"/>
      <c r="AC291" s="161" t="s">
        <v>140</v>
      </c>
      <c r="AD291" s="85" t="s">
        <v>141</v>
      </c>
      <c r="AE291" s="81"/>
      <c r="AF291" s="81"/>
      <c r="AG291" s="54"/>
      <c r="AH291" s="54"/>
      <c r="AI291" s="54"/>
      <c r="AJ291" s="54"/>
      <c r="AK291" s="54"/>
      <c r="AL291" s="54"/>
      <c r="AM291" s="55"/>
      <c r="AN291" s="54"/>
      <c r="AO291" s="54"/>
    </row>
    <row r="292" spans="1:41" ht="15" x14ac:dyDescent="0.25">
      <c r="A292" s="28"/>
      <c r="B292" s="54"/>
      <c r="C292" s="5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81"/>
      <c r="R292" s="81"/>
      <c r="S292" s="81"/>
      <c r="T292" s="81"/>
      <c r="U292" s="81"/>
      <c r="V292" s="81"/>
      <c r="W292" s="81"/>
      <c r="X292" s="54"/>
      <c r="Y292" s="54"/>
      <c r="Z292" s="54"/>
      <c r="AA292" s="55"/>
      <c r="AB292" s="82"/>
      <c r="AC292" s="89"/>
      <c r="AD292" s="85" t="s">
        <v>75</v>
      </c>
      <c r="AE292" s="54"/>
      <c r="AF292" s="81"/>
      <c r="AG292" s="156"/>
      <c r="AH292" s="54" t="s">
        <v>136</v>
      </c>
      <c r="AI292" s="54"/>
      <c r="AJ292" s="54"/>
      <c r="AK292" s="54"/>
      <c r="AL292" s="54"/>
      <c r="AM292" s="55"/>
      <c r="AN292" s="54"/>
      <c r="AO292" s="54"/>
    </row>
    <row r="293" spans="1:41" ht="14.4" thickBot="1" x14ac:dyDescent="0.3">
      <c r="A293" s="90"/>
      <c r="B293" s="91"/>
      <c r="C293" s="91"/>
      <c r="D293" s="91"/>
      <c r="E293" s="92"/>
      <c r="F293" s="92"/>
      <c r="G293" s="92"/>
      <c r="H293" s="92"/>
      <c r="I293" s="92"/>
      <c r="J293" s="92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3"/>
      <c r="V293" s="93"/>
      <c r="W293" s="93"/>
      <c r="X293" s="93"/>
      <c r="Y293" s="93"/>
      <c r="Z293" s="93"/>
      <c r="AA293" s="94"/>
      <c r="AB293" s="317" t="s">
        <v>123</v>
      </c>
      <c r="AC293" s="318"/>
      <c r="AD293" s="318"/>
      <c r="AE293" s="318"/>
      <c r="AF293" s="318"/>
      <c r="AG293" s="318"/>
      <c r="AH293" s="318"/>
      <c r="AI293" s="318"/>
      <c r="AJ293" s="318"/>
      <c r="AK293" s="318"/>
      <c r="AL293" s="318"/>
      <c r="AM293" s="319"/>
      <c r="AN293" s="54"/>
      <c r="AO293" s="54"/>
    </row>
    <row r="294" spans="1:41" ht="24.75" customHeight="1" x14ac:dyDescent="0.25">
      <c r="A294" s="437"/>
      <c r="B294" s="438"/>
      <c r="C294" s="439"/>
      <c r="D294" s="440" t="s">
        <v>217</v>
      </c>
      <c r="E294" s="441"/>
      <c r="F294" s="441"/>
      <c r="G294" s="441"/>
      <c r="H294" s="441"/>
      <c r="I294" s="441"/>
      <c r="J294" s="441"/>
      <c r="K294" s="441"/>
      <c r="L294" s="441"/>
      <c r="M294" s="441"/>
      <c r="N294" s="441"/>
      <c r="O294" s="441"/>
      <c r="P294" s="441"/>
      <c r="Q294" s="441"/>
      <c r="R294" s="441"/>
      <c r="S294" s="441"/>
      <c r="T294" s="441"/>
      <c r="U294" s="441"/>
      <c r="V294" s="441"/>
      <c r="W294" s="441"/>
      <c r="X294" s="442"/>
      <c r="Y294" s="442"/>
      <c r="Z294" s="442"/>
      <c r="AA294" s="443"/>
      <c r="AB294" s="448"/>
      <c r="AC294" s="334"/>
      <c r="AD294" s="334"/>
      <c r="AE294" s="334"/>
      <c r="AF294" s="334"/>
      <c r="AG294" s="334"/>
      <c r="AH294" s="334"/>
      <c r="AI294" s="334"/>
      <c r="AJ294" s="334"/>
      <c r="AK294" s="334"/>
      <c r="AL294" s="334"/>
      <c r="AM294" s="449"/>
      <c r="AN294" s="54"/>
      <c r="AO294" s="54"/>
    </row>
    <row r="295" spans="1:41" ht="24.75" customHeight="1" x14ac:dyDescent="0.25">
      <c r="A295" s="434" t="s">
        <v>91</v>
      </c>
      <c r="B295" s="337"/>
      <c r="C295" s="435"/>
      <c r="D295" s="444"/>
      <c r="E295" s="445"/>
      <c r="F295" s="445"/>
      <c r="G295" s="445"/>
      <c r="H295" s="445"/>
      <c r="I295" s="445"/>
      <c r="J295" s="445"/>
      <c r="K295" s="445"/>
      <c r="L295" s="445"/>
      <c r="M295" s="445"/>
      <c r="N295" s="445"/>
      <c r="O295" s="445"/>
      <c r="P295" s="445"/>
      <c r="Q295" s="445"/>
      <c r="R295" s="445"/>
      <c r="S295" s="445"/>
      <c r="T295" s="445"/>
      <c r="U295" s="445"/>
      <c r="V295" s="445"/>
      <c r="W295" s="445"/>
      <c r="X295" s="446"/>
      <c r="Y295" s="446"/>
      <c r="Z295" s="446"/>
      <c r="AA295" s="447"/>
      <c r="AB295" s="434"/>
      <c r="AC295" s="337"/>
      <c r="AD295" s="337"/>
      <c r="AE295" s="337"/>
      <c r="AF295" s="337"/>
      <c r="AG295" s="337"/>
      <c r="AH295" s="337"/>
      <c r="AI295" s="337"/>
      <c r="AJ295" s="337"/>
      <c r="AK295" s="337"/>
      <c r="AL295" s="337"/>
      <c r="AM295" s="436"/>
      <c r="AN295" s="54"/>
      <c r="AO295" s="54"/>
    </row>
    <row r="296" spans="1:41" ht="15.75" customHeight="1" x14ac:dyDescent="0.25">
      <c r="A296" s="434"/>
      <c r="B296" s="337"/>
      <c r="C296" s="435"/>
      <c r="D296" s="2" t="s">
        <v>53</v>
      </c>
      <c r="E296" s="50"/>
      <c r="F296" s="50"/>
      <c r="G296" s="50"/>
      <c r="H296" s="50"/>
      <c r="I296" s="57" t="str">
        <f>(D9)</f>
        <v>PROFIL PRAKTYCZNY</v>
      </c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4"/>
      <c r="Y296" s="54"/>
      <c r="Z296" s="54"/>
      <c r="AA296" s="54"/>
      <c r="AB296" s="434"/>
      <c r="AC296" s="337"/>
      <c r="AD296" s="337"/>
      <c r="AE296" s="337"/>
      <c r="AF296" s="337"/>
      <c r="AG296" s="337"/>
      <c r="AH296" s="337"/>
      <c r="AI296" s="337"/>
      <c r="AJ296" s="337"/>
      <c r="AK296" s="337"/>
      <c r="AL296" s="337"/>
      <c r="AM296" s="436"/>
      <c r="AN296" s="54"/>
      <c r="AO296" s="54"/>
    </row>
    <row r="297" spans="1:41" ht="15.75" customHeight="1" x14ac:dyDescent="0.25">
      <c r="A297" s="434"/>
      <c r="B297" s="418"/>
      <c r="C297" s="419"/>
      <c r="D297" s="2" t="s">
        <v>41</v>
      </c>
      <c r="E297" s="56"/>
      <c r="F297" s="56"/>
      <c r="G297" s="56"/>
      <c r="H297" s="56"/>
      <c r="I297" s="57" t="str">
        <f>(D10)</f>
        <v>STUDIA PIERWSZEGO STOPNIA (3-letnie, licencjackie)</v>
      </c>
      <c r="J297" s="4"/>
      <c r="K297" s="56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2"/>
      <c r="W297" s="2"/>
      <c r="X297" s="4"/>
      <c r="Y297" s="2"/>
      <c r="Z297" s="2"/>
      <c r="AA297" s="2"/>
      <c r="AB297" s="413"/>
      <c r="AC297" s="414"/>
      <c r="AD297" s="414"/>
      <c r="AE297" s="414"/>
      <c r="AF297" s="414"/>
      <c r="AG297" s="414"/>
      <c r="AH297" s="414"/>
      <c r="AI297" s="414"/>
      <c r="AJ297" s="414"/>
      <c r="AK297" s="414"/>
      <c r="AL297" s="414"/>
      <c r="AM297" s="416"/>
      <c r="AN297" s="54"/>
      <c r="AO297" s="54"/>
    </row>
    <row r="298" spans="1:41" ht="15.75" customHeight="1" x14ac:dyDescent="0.25">
      <c r="A298" s="417" t="s">
        <v>54</v>
      </c>
      <c r="B298" s="418"/>
      <c r="C298" s="419"/>
      <c r="D298" s="2" t="s">
        <v>40</v>
      </c>
      <c r="E298" s="56"/>
      <c r="F298" s="56"/>
      <c r="G298" s="2"/>
      <c r="H298" s="2"/>
      <c r="I298" s="57" t="str">
        <f>(D11)</f>
        <v>STUDIA STACJONARNE</v>
      </c>
      <c r="J298" s="4"/>
      <c r="K298" s="57"/>
      <c r="L298" s="57"/>
      <c r="M298" s="58"/>
      <c r="N298" s="56"/>
      <c r="O298" s="57"/>
      <c r="P298" s="57"/>
      <c r="Q298" s="57"/>
      <c r="R298" s="57"/>
      <c r="S298" s="57"/>
      <c r="T298" s="57"/>
      <c r="U298" s="57"/>
      <c r="V298" s="2"/>
      <c r="W298" s="2"/>
      <c r="X298" s="4"/>
      <c r="Y298" s="49"/>
      <c r="Z298" s="49"/>
      <c r="AA298" s="49"/>
      <c r="AB298" s="413" t="s">
        <v>86</v>
      </c>
      <c r="AC298" s="414"/>
      <c r="AD298" s="414"/>
      <c r="AE298" s="414"/>
      <c r="AF298" s="414"/>
      <c r="AG298" s="414"/>
      <c r="AH298" s="414"/>
      <c r="AI298" s="414"/>
      <c r="AJ298" s="414"/>
      <c r="AK298" s="414"/>
      <c r="AL298" s="414"/>
      <c r="AM298" s="416"/>
      <c r="AN298" s="54"/>
      <c r="AO298" s="54"/>
    </row>
    <row r="299" spans="1:41" ht="15.75" customHeight="1" x14ac:dyDescent="0.25">
      <c r="A299" s="413" t="s">
        <v>36</v>
      </c>
      <c r="B299" s="414"/>
      <c r="C299" s="415"/>
      <c r="D299" s="2" t="s">
        <v>0</v>
      </c>
      <c r="E299" s="2"/>
      <c r="F299" s="2"/>
      <c r="G299" s="2"/>
      <c r="H299" s="2"/>
      <c r="I299" s="57" t="str">
        <f>(D8)</f>
        <v>FINANSE I RACHUNKOWOŚĆ</v>
      </c>
      <c r="J299" s="4"/>
      <c r="K299" s="57"/>
      <c r="L299" s="57"/>
      <c r="M299" s="57"/>
      <c r="N299" s="56"/>
      <c r="O299" s="57"/>
      <c r="P299" s="57"/>
      <c r="Q299" s="57"/>
      <c r="R299" s="57"/>
      <c r="S299" s="57"/>
      <c r="T299" s="57"/>
      <c r="U299" s="57"/>
      <c r="V299" s="2"/>
      <c r="W299" s="2"/>
      <c r="X299" s="4"/>
      <c r="Y299" s="49"/>
      <c r="Z299" s="49"/>
      <c r="AA299" s="49"/>
      <c r="AB299" s="413" t="s">
        <v>52</v>
      </c>
      <c r="AC299" s="414"/>
      <c r="AD299" s="414"/>
      <c r="AE299" s="414"/>
      <c r="AF299" s="414"/>
      <c r="AG299" s="414"/>
      <c r="AH299" s="414"/>
      <c r="AI299" s="414"/>
      <c r="AJ299" s="414"/>
      <c r="AK299" s="414"/>
      <c r="AL299" s="414"/>
      <c r="AM299" s="416"/>
      <c r="AN299" s="54"/>
      <c r="AO299" s="54"/>
    </row>
    <row r="300" spans="1:41" ht="15.75" customHeight="1" x14ac:dyDescent="0.25">
      <c r="A300" s="417" t="s">
        <v>37</v>
      </c>
      <c r="B300" s="418"/>
      <c r="C300" s="419"/>
      <c r="D300" s="5" t="s">
        <v>1</v>
      </c>
      <c r="E300" s="2"/>
      <c r="F300" s="2"/>
      <c r="G300" s="2"/>
      <c r="H300" s="2"/>
      <c r="I300" s="57" t="s">
        <v>138</v>
      </c>
      <c r="J300" s="4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2"/>
      <c r="W300" s="2"/>
      <c r="X300" s="4"/>
      <c r="Y300" s="2"/>
      <c r="Z300" s="2"/>
      <c r="AA300" s="2"/>
      <c r="AB300" s="417"/>
      <c r="AC300" s="418"/>
      <c r="AD300" s="418"/>
      <c r="AE300" s="418"/>
      <c r="AF300" s="418"/>
      <c r="AG300" s="418"/>
      <c r="AH300" s="418"/>
      <c r="AI300" s="418"/>
      <c r="AJ300" s="418"/>
      <c r="AK300" s="418"/>
      <c r="AL300" s="418"/>
      <c r="AM300" s="420"/>
      <c r="AN300" s="54"/>
      <c r="AO300" s="54"/>
    </row>
    <row r="301" spans="1:41" ht="15.75" customHeight="1" thickBot="1" x14ac:dyDescent="0.3">
      <c r="A301" s="421"/>
      <c r="B301" s="422"/>
      <c r="C301" s="423"/>
      <c r="D301" s="424"/>
      <c r="E301" s="422"/>
      <c r="F301" s="422"/>
      <c r="G301" s="422"/>
      <c r="H301" s="422"/>
      <c r="I301" s="422"/>
      <c r="J301" s="422"/>
      <c r="K301" s="422"/>
      <c r="L301" s="422"/>
      <c r="M301" s="422"/>
      <c r="N301" s="422"/>
      <c r="O301" s="422"/>
      <c r="P301" s="422"/>
      <c r="Q301" s="422"/>
      <c r="R301" s="422"/>
      <c r="S301" s="422"/>
      <c r="T301" s="422"/>
      <c r="U301" s="422"/>
      <c r="V301" s="422"/>
      <c r="W301" s="422"/>
      <c r="X301" s="422"/>
      <c r="Y301" s="422"/>
      <c r="Z301" s="422"/>
      <c r="AA301" s="425"/>
      <c r="AB301" s="426"/>
      <c r="AC301" s="427"/>
      <c r="AD301" s="427"/>
      <c r="AE301" s="427"/>
      <c r="AF301" s="427"/>
      <c r="AG301" s="427"/>
      <c r="AH301" s="427"/>
      <c r="AI301" s="427"/>
      <c r="AJ301" s="427"/>
      <c r="AK301" s="427"/>
      <c r="AL301" s="427"/>
      <c r="AM301" s="428"/>
      <c r="AN301" s="54"/>
      <c r="AO301" s="54"/>
    </row>
    <row r="302" spans="1:41" ht="6" customHeight="1" thickBot="1" x14ac:dyDescent="0.3">
      <c r="A302" s="107"/>
      <c r="B302" s="62"/>
      <c r="C302" s="62"/>
      <c r="D302" s="60"/>
      <c r="E302" s="54"/>
      <c r="F302" s="54"/>
      <c r="G302" s="54"/>
      <c r="H302" s="54"/>
      <c r="I302" s="54"/>
      <c r="J302" s="54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8"/>
      <c r="V302" s="86"/>
      <c r="W302" s="86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54"/>
      <c r="AM302" s="55"/>
      <c r="AN302" s="54"/>
      <c r="AO302" s="54"/>
    </row>
    <row r="303" spans="1:41" x14ac:dyDescent="0.25">
      <c r="A303" s="396" t="s">
        <v>76</v>
      </c>
      <c r="B303" s="399" t="s">
        <v>47</v>
      </c>
      <c r="C303" s="400"/>
      <c r="D303" s="405" t="s">
        <v>2</v>
      </c>
      <c r="E303" s="406"/>
      <c r="F303" s="407"/>
      <c r="G303" s="411" t="s">
        <v>3</v>
      </c>
      <c r="H303" s="343"/>
      <c r="I303" s="343"/>
      <c r="J303" s="343"/>
      <c r="K303" s="343"/>
      <c r="L303" s="353" t="s">
        <v>127</v>
      </c>
      <c r="M303" s="343"/>
      <c r="N303" s="343"/>
      <c r="O303" s="343"/>
      <c r="P303" s="343"/>
      <c r="Q303" s="343"/>
      <c r="R303" s="343"/>
      <c r="S303" s="343"/>
      <c r="T303" s="343"/>
      <c r="U303" s="343"/>
      <c r="V303" s="343"/>
      <c r="W303" s="343"/>
      <c r="X303" s="343"/>
      <c r="Y303" s="343"/>
      <c r="Z303" s="343"/>
      <c r="AA303" s="343"/>
      <c r="AB303" s="343"/>
      <c r="AC303" s="343"/>
      <c r="AD303" s="343"/>
      <c r="AE303" s="343"/>
      <c r="AF303" s="343"/>
      <c r="AG303" s="343"/>
      <c r="AH303" s="343"/>
      <c r="AI303" s="343"/>
      <c r="AJ303" s="343"/>
      <c r="AK303" s="343"/>
      <c r="AL303" s="343"/>
      <c r="AM303" s="344"/>
      <c r="AN303" s="54"/>
      <c r="AO303" s="54"/>
    </row>
    <row r="304" spans="1:41" x14ac:dyDescent="0.25">
      <c r="A304" s="397"/>
      <c r="B304" s="401"/>
      <c r="C304" s="402"/>
      <c r="D304" s="408"/>
      <c r="E304" s="409"/>
      <c r="F304" s="410"/>
      <c r="G304" s="307" t="s">
        <v>4</v>
      </c>
      <c r="H304" s="384" t="s">
        <v>5</v>
      </c>
      <c r="I304" s="384"/>
      <c r="J304" s="384"/>
      <c r="K304" s="386"/>
      <c r="L304" s="312" t="s">
        <v>55</v>
      </c>
      <c r="M304" s="313"/>
      <c r="N304" s="313"/>
      <c r="O304" s="314"/>
      <c r="P304" s="312" t="s">
        <v>56</v>
      </c>
      <c r="Q304" s="313"/>
      <c r="R304" s="313"/>
      <c r="S304" s="314"/>
      <c r="T304" s="312" t="s">
        <v>57</v>
      </c>
      <c r="U304" s="313"/>
      <c r="V304" s="313"/>
      <c r="W304" s="314"/>
      <c r="X304" s="312" t="s">
        <v>58</v>
      </c>
      <c r="Y304" s="313"/>
      <c r="Z304" s="313"/>
      <c r="AA304" s="314"/>
      <c r="AB304" s="312" t="s">
        <v>59</v>
      </c>
      <c r="AC304" s="313"/>
      <c r="AD304" s="313"/>
      <c r="AE304" s="314"/>
      <c r="AF304" s="312" t="s">
        <v>60</v>
      </c>
      <c r="AG304" s="313"/>
      <c r="AH304" s="313"/>
      <c r="AI304" s="314"/>
      <c r="AJ304" s="309" t="s">
        <v>61</v>
      </c>
      <c r="AK304" s="310"/>
      <c r="AL304" s="310"/>
      <c r="AM304" s="311"/>
      <c r="AN304" s="54"/>
      <c r="AO304" s="54"/>
    </row>
    <row r="305" spans="1:41" x14ac:dyDescent="0.25">
      <c r="A305" s="397"/>
      <c r="B305" s="401"/>
      <c r="C305" s="402"/>
      <c r="D305" s="349" t="s">
        <v>6</v>
      </c>
      <c r="E305" s="305" t="s">
        <v>7</v>
      </c>
      <c r="F305" s="299" t="s">
        <v>38</v>
      </c>
      <c r="G305" s="412"/>
      <c r="H305" s="384" t="s">
        <v>8</v>
      </c>
      <c r="I305" s="384" t="s">
        <v>9</v>
      </c>
      <c r="J305" s="384" t="s">
        <v>62</v>
      </c>
      <c r="K305" s="386" t="s">
        <v>142</v>
      </c>
      <c r="L305" s="429" t="s">
        <v>84</v>
      </c>
      <c r="M305" s="430"/>
      <c r="N305" s="430"/>
      <c r="O305" s="430"/>
      <c r="P305" s="430"/>
      <c r="Q305" s="430"/>
      <c r="R305" s="430"/>
      <c r="S305" s="430"/>
      <c r="T305" s="430"/>
      <c r="U305" s="430"/>
      <c r="V305" s="430"/>
      <c r="W305" s="430"/>
      <c r="X305" s="430"/>
      <c r="Y305" s="430"/>
      <c r="Z305" s="430"/>
      <c r="AA305" s="430"/>
      <c r="AB305" s="430"/>
      <c r="AC305" s="430"/>
      <c r="AD305" s="430"/>
      <c r="AE305" s="430"/>
      <c r="AF305" s="430"/>
      <c r="AG305" s="430"/>
      <c r="AH305" s="430"/>
      <c r="AI305" s="430"/>
      <c r="AJ305" s="430"/>
      <c r="AK305" s="430"/>
      <c r="AL305" s="430"/>
      <c r="AM305" s="431"/>
      <c r="AN305" s="54"/>
      <c r="AO305" s="54"/>
    </row>
    <row r="306" spans="1:41" x14ac:dyDescent="0.25">
      <c r="A306" s="397"/>
      <c r="B306" s="401"/>
      <c r="C306" s="402"/>
      <c r="D306" s="349"/>
      <c r="E306" s="351"/>
      <c r="F306" s="352"/>
      <c r="G306" s="412"/>
      <c r="H306" s="384"/>
      <c r="I306" s="384"/>
      <c r="J306" s="384"/>
      <c r="K306" s="386"/>
      <c r="L306" s="307" t="s">
        <v>8</v>
      </c>
      <c r="M306" s="303" t="s">
        <v>9</v>
      </c>
      <c r="N306" s="305" t="s">
        <v>10</v>
      </c>
      <c r="O306" s="299" t="s">
        <v>143</v>
      </c>
      <c r="P306" s="307" t="s">
        <v>8</v>
      </c>
      <c r="Q306" s="303" t="s">
        <v>9</v>
      </c>
      <c r="R306" s="305" t="s">
        <v>10</v>
      </c>
      <c r="S306" s="299" t="s">
        <v>143</v>
      </c>
      <c r="T306" s="307" t="s">
        <v>8</v>
      </c>
      <c r="U306" s="303" t="s">
        <v>9</v>
      </c>
      <c r="V306" s="305" t="s">
        <v>10</v>
      </c>
      <c r="W306" s="299" t="s">
        <v>143</v>
      </c>
      <c r="X306" s="307" t="s">
        <v>8</v>
      </c>
      <c r="Y306" s="303" t="s">
        <v>9</v>
      </c>
      <c r="Z306" s="305" t="s">
        <v>10</v>
      </c>
      <c r="AA306" s="299" t="s">
        <v>143</v>
      </c>
      <c r="AB306" s="307" t="s">
        <v>8</v>
      </c>
      <c r="AC306" s="303" t="s">
        <v>9</v>
      </c>
      <c r="AD306" s="305" t="s">
        <v>10</v>
      </c>
      <c r="AE306" s="299" t="s">
        <v>143</v>
      </c>
      <c r="AF306" s="307" t="s">
        <v>8</v>
      </c>
      <c r="AG306" s="303" t="s">
        <v>9</v>
      </c>
      <c r="AH306" s="305" t="s">
        <v>10</v>
      </c>
      <c r="AI306" s="299" t="s">
        <v>143</v>
      </c>
      <c r="AJ306" s="354" t="s">
        <v>8</v>
      </c>
      <c r="AK306" s="356" t="s">
        <v>9</v>
      </c>
      <c r="AL306" s="297" t="s">
        <v>10</v>
      </c>
      <c r="AM306" s="295" t="s">
        <v>63</v>
      </c>
      <c r="AN306" s="54"/>
      <c r="AO306" s="54"/>
    </row>
    <row r="307" spans="1:41" ht="13.8" thickBot="1" x14ac:dyDescent="0.3">
      <c r="A307" s="398"/>
      <c r="B307" s="403"/>
      <c r="C307" s="404"/>
      <c r="D307" s="350"/>
      <c r="E307" s="306"/>
      <c r="F307" s="300"/>
      <c r="G307" s="308"/>
      <c r="H307" s="385"/>
      <c r="I307" s="385"/>
      <c r="J307" s="385"/>
      <c r="K307" s="387"/>
      <c r="L307" s="308"/>
      <c r="M307" s="304"/>
      <c r="N307" s="306"/>
      <c r="O307" s="300"/>
      <c r="P307" s="308"/>
      <c r="Q307" s="304"/>
      <c r="R307" s="306"/>
      <c r="S307" s="300"/>
      <c r="T307" s="308"/>
      <c r="U307" s="304"/>
      <c r="V307" s="306"/>
      <c r="W307" s="300"/>
      <c r="X307" s="308"/>
      <c r="Y307" s="304"/>
      <c r="Z307" s="306"/>
      <c r="AA307" s="300"/>
      <c r="AB307" s="308"/>
      <c r="AC307" s="304"/>
      <c r="AD307" s="306"/>
      <c r="AE307" s="300"/>
      <c r="AF307" s="308"/>
      <c r="AG307" s="304"/>
      <c r="AH307" s="306"/>
      <c r="AI307" s="300"/>
      <c r="AJ307" s="355"/>
      <c r="AK307" s="357"/>
      <c r="AL307" s="298"/>
      <c r="AM307" s="296"/>
      <c r="AN307" s="54"/>
      <c r="AO307" s="54"/>
    </row>
    <row r="308" spans="1:41" ht="18" customHeight="1" thickBot="1" x14ac:dyDescent="0.3">
      <c r="A308" s="63" t="s">
        <v>121</v>
      </c>
      <c r="B308" s="454" t="s">
        <v>35</v>
      </c>
      <c r="C308" s="454"/>
      <c r="D308" s="391"/>
      <c r="E308" s="391"/>
      <c r="F308" s="113"/>
      <c r="G308" s="113"/>
      <c r="H308" s="391"/>
      <c r="I308" s="391"/>
      <c r="J308" s="391"/>
      <c r="K308" s="391"/>
      <c r="L308" s="391"/>
      <c r="M308" s="391"/>
      <c r="N308" s="391"/>
      <c r="O308" s="391"/>
      <c r="P308" s="391"/>
      <c r="Q308" s="391"/>
      <c r="R308" s="391"/>
      <c r="S308" s="391"/>
      <c r="T308" s="391"/>
      <c r="U308" s="391"/>
      <c r="V308" s="391"/>
      <c r="W308" s="391"/>
      <c r="X308" s="391"/>
      <c r="Y308" s="391"/>
      <c r="Z308" s="391"/>
      <c r="AA308" s="391"/>
      <c r="AB308" s="391"/>
      <c r="AC308" s="391"/>
      <c r="AD308" s="391"/>
      <c r="AE308" s="391"/>
      <c r="AF308" s="391"/>
      <c r="AG308" s="391"/>
      <c r="AH308" s="391"/>
      <c r="AI308" s="391"/>
      <c r="AJ308" s="391"/>
      <c r="AK308" s="391"/>
      <c r="AL308" s="391"/>
      <c r="AM308" s="392"/>
      <c r="AN308" s="54"/>
      <c r="AO308" s="54"/>
    </row>
    <row r="309" spans="1:41" ht="17.25" customHeight="1" x14ac:dyDescent="0.25">
      <c r="A309" s="12" t="s">
        <v>12</v>
      </c>
      <c r="B309" s="451" t="s">
        <v>177</v>
      </c>
      <c r="C309" s="452"/>
      <c r="D309" s="111"/>
      <c r="E309" s="18">
        <v>2</v>
      </c>
      <c r="F309" s="19">
        <v>3</v>
      </c>
      <c r="G309" s="20">
        <f>SUM(H309:K309)</f>
        <v>30</v>
      </c>
      <c r="H309" s="17">
        <f>L309+P309+T309+X309+AB309+AF309+AJ309</f>
        <v>15</v>
      </c>
      <c r="I309" s="17">
        <f>M309+Q309+U309+Y309+AC309+AG309+AK309</f>
        <v>15</v>
      </c>
      <c r="J309" s="17"/>
      <c r="K309" s="17"/>
      <c r="L309" s="147"/>
      <c r="M309" s="118"/>
      <c r="N309" s="118"/>
      <c r="O309" s="66"/>
      <c r="P309" s="117"/>
      <c r="Q309" s="118"/>
      <c r="R309" s="118"/>
      <c r="S309" s="66"/>
      <c r="T309" s="117"/>
      <c r="U309" s="118"/>
      <c r="V309" s="118"/>
      <c r="W309" s="66"/>
      <c r="X309" s="20"/>
      <c r="Y309" s="17"/>
      <c r="Z309" s="17"/>
      <c r="AA309" s="19"/>
      <c r="AB309" s="20">
        <v>15</v>
      </c>
      <c r="AC309" s="17">
        <v>15</v>
      </c>
      <c r="AD309" s="17"/>
      <c r="AE309" s="19"/>
      <c r="AF309" s="20"/>
      <c r="AG309" s="17"/>
      <c r="AH309" s="17"/>
      <c r="AI309" s="19"/>
      <c r="AJ309" s="122"/>
      <c r="AK309" s="123"/>
      <c r="AL309" s="123"/>
      <c r="AM309" s="124"/>
      <c r="AN309" s="54"/>
      <c r="AO309" s="54"/>
    </row>
    <row r="310" spans="1:41" ht="17.25" customHeight="1" x14ac:dyDescent="0.25">
      <c r="A310" s="16" t="s">
        <v>13</v>
      </c>
      <c r="B310" s="370" t="s">
        <v>183</v>
      </c>
      <c r="C310" s="453"/>
      <c r="D310" s="33"/>
      <c r="E310" s="116">
        <v>2</v>
      </c>
      <c r="F310" s="19">
        <v>4</v>
      </c>
      <c r="G310" s="20">
        <f t="shared" ref="G310:G316" si="27">SUM(H310:K310)</f>
        <v>45</v>
      </c>
      <c r="H310" s="17">
        <f t="shared" ref="H310:H316" si="28">L310+P310+T310+X310+AB310+AF310+AJ310</f>
        <v>15</v>
      </c>
      <c r="I310" s="17">
        <f t="shared" ref="I310:I315" si="29">M310+Q310+U310+Y310+AC310+AG310+AK310</f>
        <v>30</v>
      </c>
      <c r="J310" s="17"/>
      <c r="K310" s="17"/>
      <c r="L310" s="16"/>
      <c r="M310" s="17"/>
      <c r="N310" s="17"/>
      <c r="O310" s="19"/>
      <c r="P310" s="20"/>
      <c r="Q310" s="17"/>
      <c r="R310" s="17"/>
      <c r="S310" s="19"/>
      <c r="T310" s="20"/>
      <c r="U310" s="17"/>
      <c r="V310" s="17"/>
      <c r="W310" s="19"/>
      <c r="X310" s="20"/>
      <c r="Y310" s="17"/>
      <c r="Z310" s="17"/>
      <c r="AA310" s="19"/>
      <c r="AB310" s="20">
        <v>15</v>
      </c>
      <c r="AC310" s="17">
        <v>30</v>
      </c>
      <c r="AD310" s="17"/>
      <c r="AE310" s="19"/>
      <c r="AF310" s="20"/>
      <c r="AG310" s="17"/>
      <c r="AH310" s="17"/>
      <c r="AI310" s="19"/>
      <c r="AJ310" s="122"/>
      <c r="AK310" s="123"/>
      <c r="AL310" s="123"/>
      <c r="AM310" s="124"/>
      <c r="AN310" s="54"/>
      <c r="AO310" s="54"/>
    </row>
    <row r="311" spans="1:41" ht="16.95" customHeight="1" x14ac:dyDescent="0.25">
      <c r="A311" s="16" t="s">
        <v>14</v>
      </c>
      <c r="B311" s="370" t="s">
        <v>134</v>
      </c>
      <c r="C311" s="371"/>
      <c r="D311" s="115"/>
      <c r="E311" s="116">
        <v>1</v>
      </c>
      <c r="F311" s="66">
        <v>2</v>
      </c>
      <c r="G311" s="20">
        <f t="shared" si="27"/>
        <v>30</v>
      </c>
      <c r="H311" s="17"/>
      <c r="I311" s="17">
        <f t="shared" si="29"/>
        <v>30</v>
      </c>
      <c r="J311" s="13"/>
      <c r="K311" s="13"/>
      <c r="L311" s="147"/>
      <c r="M311" s="17"/>
      <c r="N311" s="17"/>
      <c r="O311" s="66"/>
      <c r="P311" s="20"/>
      <c r="Q311" s="17"/>
      <c r="R311" s="17"/>
      <c r="S311" s="66"/>
      <c r="T311" s="20"/>
      <c r="U311" s="17"/>
      <c r="V311" s="17"/>
      <c r="W311" s="66"/>
      <c r="X311" s="20"/>
      <c r="Y311" s="17"/>
      <c r="Z311" s="17"/>
      <c r="AA311" s="66"/>
      <c r="AB311" s="20"/>
      <c r="AC311" s="17">
        <v>30</v>
      </c>
      <c r="AD311" s="17"/>
      <c r="AE311" s="66"/>
      <c r="AF311" s="20"/>
      <c r="AG311" s="17"/>
      <c r="AH311" s="17"/>
      <c r="AI311" s="66"/>
      <c r="AJ311" s="122"/>
      <c r="AK311" s="123"/>
      <c r="AL311" s="123"/>
      <c r="AM311" s="125"/>
      <c r="AN311" s="54"/>
      <c r="AO311" s="54"/>
    </row>
    <row r="312" spans="1:41" ht="17.25" customHeight="1" x14ac:dyDescent="0.25">
      <c r="A312" s="16" t="s">
        <v>15</v>
      </c>
      <c r="B312" s="370" t="s">
        <v>184</v>
      </c>
      <c r="C312" s="371"/>
      <c r="D312" s="33"/>
      <c r="E312" s="18">
        <v>1</v>
      </c>
      <c r="F312" s="19">
        <v>1</v>
      </c>
      <c r="G312" s="20">
        <f t="shared" si="27"/>
        <v>15</v>
      </c>
      <c r="H312" s="17"/>
      <c r="I312" s="17"/>
      <c r="J312" s="17"/>
      <c r="K312" s="167">
        <f>O312+S312+W312+AA312+AE312+AI312+AM312</f>
        <v>15</v>
      </c>
      <c r="L312" s="16"/>
      <c r="M312" s="17"/>
      <c r="N312" s="17"/>
      <c r="O312" s="19"/>
      <c r="P312" s="20"/>
      <c r="Q312" s="17"/>
      <c r="R312" s="17"/>
      <c r="S312" s="19"/>
      <c r="T312" s="20"/>
      <c r="U312" s="17"/>
      <c r="V312" s="17"/>
      <c r="W312" s="19"/>
      <c r="X312" s="20"/>
      <c r="Y312" s="17"/>
      <c r="Z312" s="17"/>
      <c r="AA312" s="19"/>
      <c r="AB312" s="20"/>
      <c r="AC312" s="17"/>
      <c r="AD312" s="17"/>
      <c r="AE312" s="162">
        <v>15</v>
      </c>
      <c r="AF312" s="20"/>
      <c r="AG312" s="17"/>
      <c r="AH312" s="17"/>
      <c r="AI312" s="19"/>
      <c r="AJ312" s="122"/>
      <c r="AK312" s="123"/>
      <c r="AL312" s="123"/>
      <c r="AM312" s="124"/>
      <c r="AN312" s="54"/>
      <c r="AO312" s="54"/>
    </row>
    <row r="313" spans="1:41" s="192" customFormat="1" ht="17.25" customHeight="1" x14ac:dyDescent="0.25">
      <c r="A313" s="182" t="s">
        <v>16</v>
      </c>
      <c r="B313" s="525" t="s">
        <v>180</v>
      </c>
      <c r="C313" s="526"/>
      <c r="D313" s="183"/>
      <c r="E313" s="184">
        <v>2</v>
      </c>
      <c r="F313" s="185">
        <v>3</v>
      </c>
      <c r="G313" s="186">
        <f t="shared" si="27"/>
        <v>30</v>
      </c>
      <c r="H313" s="187">
        <f t="shared" si="28"/>
        <v>15</v>
      </c>
      <c r="I313" s="187">
        <f t="shared" si="29"/>
        <v>15</v>
      </c>
      <c r="J313" s="187"/>
      <c r="K313" s="187"/>
      <c r="L313" s="182"/>
      <c r="M313" s="187"/>
      <c r="N313" s="187"/>
      <c r="O313" s="185"/>
      <c r="P313" s="186"/>
      <c r="Q313" s="187"/>
      <c r="R313" s="187"/>
      <c r="S313" s="185"/>
      <c r="T313" s="186"/>
      <c r="U313" s="187"/>
      <c r="V313" s="187"/>
      <c r="W313" s="185"/>
      <c r="X313" s="186"/>
      <c r="Y313" s="187"/>
      <c r="Z313" s="187"/>
      <c r="AA313" s="185"/>
      <c r="AB313" s="186">
        <v>15</v>
      </c>
      <c r="AC313" s="187">
        <v>15</v>
      </c>
      <c r="AD313" s="187"/>
      <c r="AE313" s="185"/>
      <c r="AF313" s="186"/>
      <c r="AG313" s="187"/>
      <c r="AH313" s="187"/>
      <c r="AI313" s="185"/>
      <c r="AJ313" s="189"/>
      <c r="AK313" s="190"/>
      <c r="AL313" s="190"/>
      <c r="AM313" s="191"/>
      <c r="AN313" s="174"/>
      <c r="AO313" s="174"/>
    </row>
    <row r="314" spans="1:41" ht="17.25" customHeight="1" x14ac:dyDescent="0.25">
      <c r="A314" s="16" t="s">
        <v>27</v>
      </c>
      <c r="B314" s="370" t="s">
        <v>158</v>
      </c>
      <c r="C314" s="371"/>
      <c r="D314" s="168"/>
      <c r="E314" s="18">
        <v>1</v>
      </c>
      <c r="F314" s="19">
        <v>1</v>
      </c>
      <c r="G314" s="20">
        <f t="shared" si="27"/>
        <v>15</v>
      </c>
      <c r="H314" s="17"/>
      <c r="I314" s="17"/>
      <c r="J314" s="17"/>
      <c r="K314" s="167">
        <f>O314+S314+W314+AA314+AE314+AI314+AM314</f>
        <v>15</v>
      </c>
      <c r="L314" s="16"/>
      <c r="M314" s="17"/>
      <c r="N314" s="17"/>
      <c r="O314" s="19"/>
      <c r="P314" s="20"/>
      <c r="Q314" s="17"/>
      <c r="R314" s="17"/>
      <c r="S314" s="19"/>
      <c r="T314" s="20"/>
      <c r="U314" s="17"/>
      <c r="V314" s="17"/>
      <c r="W314" s="19"/>
      <c r="X314" s="20"/>
      <c r="Y314" s="17"/>
      <c r="Z314" s="17"/>
      <c r="AA314" s="19"/>
      <c r="AB314" s="20"/>
      <c r="AC314" s="17"/>
      <c r="AD314" s="17"/>
      <c r="AE314" s="162">
        <v>15</v>
      </c>
      <c r="AF314" s="20"/>
      <c r="AG314" s="17"/>
      <c r="AH314" s="17"/>
      <c r="AI314" s="19"/>
      <c r="AJ314" s="122"/>
      <c r="AK314" s="123"/>
      <c r="AL314" s="123"/>
      <c r="AM314" s="124"/>
      <c r="AN314" s="54"/>
      <c r="AO314" s="54"/>
    </row>
    <row r="315" spans="1:41" ht="17.25" customHeight="1" x14ac:dyDescent="0.25">
      <c r="A315" s="16" t="s">
        <v>28</v>
      </c>
      <c r="B315" s="370" t="s">
        <v>178</v>
      </c>
      <c r="C315" s="371"/>
      <c r="D315" s="33"/>
      <c r="E315" s="18">
        <v>2</v>
      </c>
      <c r="F315" s="19">
        <v>4</v>
      </c>
      <c r="G315" s="20">
        <f t="shared" si="27"/>
        <v>45</v>
      </c>
      <c r="H315" s="17">
        <f t="shared" si="28"/>
        <v>15</v>
      </c>
      <c r="I315" s="17">
        <f t="shared" si="29"/>
        <v>30</v>
      </c>
      <c r="J315" s="17"/>
      <c r="K315" s="17"/>
      <c r="L315" s="16"/>
      <c r="M315" s="17"/>
      <c r="N315" s="17"/>
      <c r="O315" s="19"/>
      <c r="P315" s="20"/>
      <c r="Q315" s="17"/>
      <c r="R315" s="17"/>
      <c r="S315" s="19"/>
      <c r="T315" s="20"/>
      <c r="U315" s="17"/>
      <c r="V315" s="17"/>
      <c r="W315" s="19"/>
      <c r="X315" s="20"/>
      <c r="Y315" s="17"/>
      <c r="Z315" s="17"/>
      <c r="AA315" s="19"/>
      <c r="AB315" s="20">
        <v>15</v>
      </c>
      <c r="AC315" s="17">
        <v>30</v>
      </c>
      <c r="AD315" s="17"/>
      <c r="AE315" s="19"/>
      <c r="AF315" s="20"/>
      <c r="AG315" s="17"/>
      <c r="AH315" s="17"/>
      <c r="AI315" s="19"/>
      <c r="AJ315" s="122"/>
      <c r="AK315" s="123"/>
      <c r="AL315" s="123"/>
      <c r="AM315" s="124"/>
      <c r="AN315" s="54"/>
      <c r="AO315" s="54"/>
    </row>
    <row r="316" spans="1:41" s="192" customFormat="1" ht="21" customHeight="1" thickBot="1" x14ac:dyDescent="0.3">
      <c r="A316" s="182" t="s">
        <v>29</v>
      </c>
      <c r="B316" s="527" t="s">
        <v>179</v>
      </c>
      <c r="C316" s="528"/>
      <c r="D316" s="33"/>
      <c r="E316" s="18">
        <v>2</v>
      </c>
      <c r="F316" s="19">
        <v>3</v>
      </c>
      <c r="G316" s="20">
        <f t="shared" si="27"/>
        <v>30</v>
      </c>
      <c r="H316" s="17">
        <f t="shared" si="28"/>
        <v>15</v>
      </c>
      <c r="I316" s="17"/>
      <c r="J316" s="17">
        <v>15</v>
      </c>
      <c r="K316" s="17"/>
      <c r="L316" s="16"/>
      <c r="M316" s="17"/>
      <c r="N316" s="17"/>
      <c r="O316" s="19"/>
      <c r="P316" s="20"/>
      <c r="Q316" s="17"/>
      <c r="R316" s="17"/>
      <c r="S316" s="19"/>
      <c r="T316" s="20"/>
      <c r="U316" s="17"/>
      <c r="V316" s="17"/>
      <c r="W316" s="19"/>
      <c r="X316" s="20"/>
      <c r="Y316" s="17"/>
      <c r="Z316" s="17"/>
      <c r="AA316" s="19"/>
      <c r="AB316" s="20">
        <v>15</v>
      </c>
      <c r="AC316" s="17"/>
      <c r="AD316" s="17">
        <v>15</v>
      </c>
      <c r="AE316" s="19"/>
      <c r="AF316" s="20"/>
      <c r="AG316" s="187"/>
      <c r="AH316" s="187"/>
      <c r="AI316" s="185"/>
      <c r="AJ316" s="189"/>
      <c r="AK316" s="190"/>
      <c r="AL316" s="190"/>
      <c r="AM316" s="191"/>
      <c r="AN316" s="174"/>
      <c r="AO316" s="174"/>
    </row>
    <row r="317" spans="1:41" ht="13.95" customHeight="1" thickTop="1" x14ac:dyDescent="0.25">
      <c r="A317" s="68"/>
      <c r="B317" s="372" t="s">
        <v>17</v>
      </c>
      <c r="C317" s="373"/>
      <c r="D317" s="376">
        <f t="shared" ref="D317:AM317" si="30">SUM(D309:D316)</f>
        <v>0</v>
      </c>
      <c r="E317" s="378">
        <f t="shared" si="30"/>
        <v>13</v>
      </c>
      <c r="F317" s="388">
        <f t="shared" si="30"/>
        <v>21</v>
      </c>
      <c r="G317" s="365">
        <f t="shared" si="30"/>
        <v>240</v>
      </c>
      <c r="H317" s="365">
        <f t="shared" si="30"/>
        <v>75</v>
      </c>
      <c r="I317" s="365">
        <f t="shared" si="30"/>
        <v>120</v>
      </c>
      <c r="J317" s="365">
        <f t="shared" si="30"/>
        <v>15</v>
      </c>
      <c r="K317" s="365">
        <f t="shared" si="30"/>
        <v>30</v>
      </c>
      <c r="L317" s="69">
        <f t="shared" si="30"/>
        <v>0</v>
      </c>
      <c r="M317" s="69">
        <f t="shared" si="30"/>
        <v>0</v>
      </c>
      <c r="N317" s="69">
        <f t="shared" si="30"/>
        <v>0</v>
      </c>
      <c r="O317" s="69">
        <f t="shared" si="30"/>
        <v>0</v>
      </c>
      <c r="P317" s="69">
        <f t="shared" si="30"/>
        <v>0</v>
      </c>
      <c r="Q317" s="69">
        <f t="shared" si="30"/>
        <v>0</v>
      </c>
      <c r="R317" s="69">
        <f t="shared" si="30"/>
        <v>0</v>
      </c>
      <c r="S317" s="69">
        <f t="shared" si="30"/>
        <v>0</v>
      </c>
      <c r="T317" s="69">
        <f t="shared" si="30"/>
        <v>0</v>
      </c>
      <c r="U317" s="69">
        <f t="shared" si="30"/>
        <v>0</v>
      </c>
      <c r="V317" s="69">
        <f t="shared" si="30"/>
        <v>0</v>
      </c>
      <c r="W317" s="69">
        <f t="shared" si="30"/>
        <v>0</v>
      </c>
      <c r="X317" s="69">
        <f t="shared" si="30"/>
        <v>0</v>
      </c>
      <c r="Y317" s="69">
        <f t="shared" si="30"/>
        <v>0</v>
      </c>
      <c r="Z317" s="69">
        <f t="shared" si="30"/>
        <v>0</v>
      </c>
      <c r="AA317" s="69">
        <f t="shared" si="30"/>
        <v>0</v>
      </c>
      <c r="AB317" s="69">
        <f t="shared" si="30"/>
        <v>75</v>
      </c>
      <c r="AC317" s="69">
        <f t="shared" si="30"/>
        <v>120</v>
      </c>
      <c r="AD317" s="69">
        <f t="shared" si="30"/>
        <v>15</v>
      </c>
      <c r="AE317" s="69">
        <f t="shared" si="30"/>
        <v>30</v>
      </c>
      <c r="AF317" s="69">
        <f t="shared" si="30"/>
        <v>0</v>
      </c>
      <c r="AG317" s="69">
        <f t="shared" si="30"/>
        <v>0</v>
      </c>
      <c r="AH317" s="69">
        <f t="shared" si="30"/>
        <v>0</v>
      </c>
      <c r="AI317" s="69">
        <f t="shared" si="30"/>
        <v>0</v>
      </c>
      <c r="AJ317" s="139">
        <f t="shared" si="30"/>
        <v>0</v>
      </c>
      <c r="AK317" s="130">
        <f t="shared" si="30"/>
        <v>0</v>
      </c>
      <c r="AL317" s="130">
        <f t="shared" si="30"/>
        <v>0</v>
      </c>
      <c r="AM317" s="131">
        <f t="shared" si="30"/>
        <v>0</v>
      </c>
      <c r="AN317" s="54"/>
      <c r="AO317" s="54"/>
    </row>
    <row r="318" spans="1:41" ht="13.95" customHeight="1" thickBot="1" x14ac:dyDescent="0.3">
      <c r="A318" s="72"/>
      <c r="B318" s="374"/>
      <c r="C318" s="375"/>
      <c r="D318" s="377"/>
      <c r="E318" s="379"/>
      <c r="F318" s="389"/>
      <c r="G318" s="450"/>
      <c r="H318" s="450"/>
      <c r="I318" s="450"/>
      <c r="J318" s="450"/>
      <c r="K318" s="450"/>
      <c r="L318" s="358">
        <f>SUM(L317:O317)</f>
        <v>0</v>
      </c>
      <c r="M318" s="359"/>
      <c r="N318" s="359"/>
      <c r="O318" s="360"/>
      <c r="P318" s="358">
        <f>SUM(P317:S317)</f>
        <v>0</v>
      </c>
      <c r="Q318" s="359"/>
      <c r="R318" s="359"/>
      <c r="S318" s="360"/>
      <c r="T318" s="358">
        <f>SUM(T317:W317)</f>
        <v>0</v>
      </c>
      <c r="U318" s="359"/>
      <c r="V318" s="359"/>
      <c r="W318" s="360"/>
      <c r="X318" s="358">
        <f>SUM(X317:AA317)</f>
        <v>0</v>
      </c>
      <c r="Y318" s="359"/>
      <c r="Z318" s="359"/>
      <c r="AA318" s="360"/>
      <c r="AB318" s="358">
        <f>SUM(AB317:AE317)</f>
        <v>240</v>
      </c>
      <c r="AC318" s="359"/>
      <c r="AD318" s="359"/>
      <c r="AE318" s="360"/>
      <c r="AF318" s="358">
        <f>SUM(AF317:AI317)</f>
        <v>0</v>
      </c>
      <c r="AG318" s="359"/>
      <c r="AH318" s="359"/>
      <c r="AI318" s="360"/>
      <c r="AJ318" s="367">
        <f>SUM(AJ317:AM317)</f>
        <v>0</v>
      </c>
      <c r="AK318" s="368"/>
      <c r="AL318" s="368"/>
      <c r="AM318" s="369"/>
      <c r="AN318" s="54"/>
      <c r="AO318" s="54"/>
    </row>
    <row r="319" spans="1:41" x14ac:dyDescent="0.25">
      <c r="A319" s="345" t="s">
        <v>125</v>
      </c>
      <c r="B319" s="346"/>
      <c r="C319" s="347"/>
      <c r="D319" s="348" t="s">
        <v>6</v>
      </c>
      <c r="E319" s="351" t="s">
        <v>7</v>
      </c>
      <c r="F319" s="299" t="s">
        <v>38</v>
      </c>
      <c r="G319" s="382" t="s">
        <v>4</v>
      </c>
      <c r="H319" s="384" t="s">
        <v>8</v>
      </c>
      <c r="I319" s="384" t="s">
        <v>9</v>
      </c>
      <c r="J319" s="384" t="s">
        <v>62</v>
      </c>
      <c r="K319" s="386" t="s">
        <v>34</v>
      </c>
      <c r="L319" s="312" t="s">
        <v>55</v>
      </c>
      <c r="M319" s="313"/>
      <c r="N319" s="313"/>
      <c r="O319" s="314"/>
      <c r="P319" s="312" t="s">
        <v>56</v>
      </c>
      <c r="Q319" s="313"/>
      <c r="R319" s="313"/>
      <c r="S319" s="314"/>
      <c r="T319" s="312" t="s">
        <v>57</v>
      </c>
      <c r="U319" s="313"/>
      <c r="V319" s="313"/>
      <c r="W319" s="314"/>
      <c r="X319" s="312" t="s">
        <v>58</v>
      </c>
      <c r="Y319" s="313"/>
      <c r="Z319" s="313"/>
      <c r="AA319" s="314"/>
      <c r="AB319" s="312" t="s">
        <v>59</v>
      </c>
      <c r="AC319" s="313"/>
      <c r="AD319" s="313"/>
      <c r="AE319" s="314"/>
      <c r="AF319" s="353" t="s">
        <v>60</v>
      </c>
      <c r="AG319" s="343"/>
      <c r="AH319" s="343"/>
      <c r="AI319" s="344"/>
      <c r="AJ319" s="309" t="s">
        <v>61</v>
      </c>
      <c r="AK319" s="310"/>
      <c r="AL319" s="310"/>
      <c r="AM319" s="311"/>
      <c r="AN319" s="54"/>
      <c r="AO319" s="54"/>
    </row>
    <row r="320" spans="1:41" x14ac:dyDescent="0.25">
      <c r="A320" s="345"/>
      <c r="B320" s="346"/>
      <c r="C320" s="347"/>
      <c r="D320" s="349"/>
      <c r="E320" s="351"/>
      <c r="F320" s="352"/>
      <c r="G320" s="382"/>
      <c r="H320" s="384"/>
      <c r="I320" s="384"/>
      <c r="J320" s="384"/>
      <c r="K320" s="386"/>
      <c r="L320" s="307" t="s">
        <v>8</v>
      </c>
      <c r="M320" s="303" t="s">
        <v>9</v>
      </c>
      <c r="N320" s="305" t="s">
        <v>10</v>
      </c>
      <c r="O320" s="299" t="s">
        <v>63</v>
      </c>
      <c r="P320" s="307" t="s">
        <v>8</v>
      </c>
      <c r="Q320" s="303" t="s">
        <v>9</v>
      </c>
      <c r="R320" s="305" t="s">
        <v>10</v>
      </c>
      <c r="S320" s="299" t="s">
        <v>63</v>
      </c>
      <c r="T320" s="307" t="s">
        <v>8</v>
      </c>
      <c r="U320" s="303" t="s">
        <v>9</v>
      </c>
      <c r="V320" s="305" t="s">
        <v>10</v>
      </c>
      <c r="W320" s="299" t="s">
        <v>63</v>
      </c>
      <c r="X320" s="307" t="s">
        <v>8</v>
      </c>
      <c r="Y320" s="303" t="s">
        <v>9</v>
      </c>
      <c r="Z320" s="305" t="s">
        <v>10</v>
      </c>
      <c r="AA320" s="299" t="s">
        <v>63</v>
      </c>
      <c r="AB320" s="307" t="s">
        <v>8</v>
      </c>
      <c r="AC320" s="303" t="s">
        <v>9</v>
      </c>
      <c r="AD320" s="305" t="s">
        <v>10</v>
      </c>
      <c r="AE320" s="299" t="s">
        <v>63</v>
      </c>
      <c r="AF320" s="307" t="s">
        <v>8</v>
      </c>
      <c r="AG320" s="303" t="s">
        <v>9</v>
      </c>
      <c r="AH320" s="305" t="s">
        <v>10</v>
      </c>
      <c r="AI320" s="299" t="s">
        <v>63</v>
      </c>
      <c r="AJ320" s="354" t="s">
        <v>8</v>
      </c>
      <c r="AK320" s="356" t="s">
        <v>9</v>
      </c>
      <c r="AL320" s="297" t="s">
        <v>10</v>
      </c>
      <c r="AM320" s="295" t="s">
        <v>63</v>
      </c>
      <c r="AN320" s="54"/>
      <c r="AO320" s="54"/>
    </row>
    <row r="321" spans="1:41" ht="13.8" thickBot="1" x14ac:dyDescent="0.3">
      <c r="A321" s="345"/>
      <c r="B321" s="346"/>
      <c r="C321" s="347"/>
      <c r="D321" s="350"/>
      <c r="E321" s="306"/>
      <c r="F321" s="300"/>
      <c r="G321" s="383"/>
      <c r="H321" s="385"/>
      <c r="I321" s="385"/>
      <c r="J321" s="385"/>
      <c r="K321" s="387"/>
      <c r="L321" s="308"/>
      <c r="M321" s="304"/>
      <c r="N321" s="306"/>
      <c r="O321" s="300"/>
      <c r="P321" s="308"/>
      <c r="Q321" s="304"/>
      <c r="R321" s="306"/>
      <c r="S321" s="300"/>
      <c r="T321" s="308"/>
      <c r="U321" s="304"/>
      <c r="V321" s="306"/>
      <c r="W321" s="300"/>
      <c r="X321" s="308"/>
      <c r="Y321" s="304"/>
      <c r="Z321" s="306"/>
      <c r="AA321" s="300"/>
      <c r="AB321" s="308"/>
      <c r="AC321" s="304"/>
      <c r="AD321" s="306"/>
      <c r="AE321" s="300"/>
      <c r="AF321" s="308"/>
      <c r="AG321" s="304"/>
      <c r="AH321" s="306"/>
      <c r="AI321" s="300"/>
      <c r="AJ321" s="355"/>
      <c r="AK321" s="357"/>
      <c r="AL321" s="298"/>
      <c r="AM321" s="296"/>
      <c r="AN321" s="54"/>
      <c r="AO321" s="54"/>
    </row>
    <row r="322" spans="1:41" ht="12.75" customHeight="1" x14ac:dyDescent="0.25">
      <c r="A322" s="345"/>
      <c r="B322" s="346"/>
      <c r="C322" s="347"/>
      <c r="D322" s="361">
        <f t="shared" ref="D322:K322" si="31">SUM(D65+D116+D317+D181)</f>
        <v>15</v>
      </c>
      <c r="E322" s="363">
        <f t="shared" si="31"/>
        <v>74</v>
      </c>
      <c r="F322" s="363">
        <f t="shared" si="31"/>
        <v>184</v>
      </c>
      <c r="G322" s="363">
        <f t="shared" si="31"/>
        <v>1845</v>
      </c>
      <c r="H322" s="363">
        <f t="shared" si="31"/>
        <v>630</v>
      </c>
      <c r="I322" s="363">
        <f t="shared" si="31"/>
        <v>630</v>
      </c>
      <c r="J322" s="363">
        <f t="shared" si="31"/>
        <v>375</v>
      </c>
      <c r="K322" s="432">
        <f t="shared" si="31"/>
        <v>210</v>
      </c>
      <c r="L322" s="73">
        <f t="shared" ref="L322:AM322" si="32">SUM(L65+L181+L317+L116)</f>
        <v>165</v>
      </c>
      <c r="M322" s="74">
        <f t="shared" si="32"/>
        <v>180</v>
      </c>
      <c r="N322" s="74">
        <f t="shared" si="32"/>
        <v>60</v>
      </c>
      <c r="O322" s="75">
        <f t="shared" si="32"/>
        <v>0</v>
      </c>
      <c r="P322" s="73">
        <f t="shared" si="32"/>
        <v>180</v>
      </c>
      <c r="Q322" s="74">
        <f t="shared" si="32"/>
        <v>165</v>
      </c>
      <c r="R322" s="74">
        <f t="shared" si="32"/>
        <v>75</v>
      </c>
      <c r="S322" s="75">
        <f t="shared" si="32"/>
        <v>15</v>
      </c>
      <c r="T322" s="73">
        <f t="shared" si="32"/>
        <v>105</v>
      </c>
      <c r="U322" s="74">
        <f t="shared" si="32"/>
        <v>45</v>
      </c>
      <c r="V322" s="74">
        <f t="shared" si="32"/>
        <v>120</v>
      </c>
      <c r="W322" s="75">
        <f t="shared" si="32"/>
        <v>60</v>
      </c>
      <c r="X322" s="73">
        <f t="shared" si="32"/>
        <v>75</v>
      </c>
      <c r="Y322" s="74">
        <f t="shared" si="32"/>
        <v>75</v>
      </c>
      <c r="Z322" s="74">
        <f t="shared" si="32"/>
        <v>90</v>
      </c>
      <c r="AA322" s="75">
        <f t="shared" si="32"/>
        <v>45</v>
      </c>
      <c r="AB322" s="73">
        <f t="shared" si="32"/>
        <v>105</v>
      </c>
      <c r="AC322" s="74">
        <f t="shared" si="32"/>
        <v>165</v>
      </c>
      <c r="AD322" s="74">
        <f t="shared" si="32"/>
        <v>30</v>
      </c>
      <c r="AE322" s="75">
        <f t="shared" si="32"/>
        <v>75</v>
      </c>
      <c r="AF322" s="73">
        <f t="shared" si="32"/>
        <v>0</v>
      </c>
      <c r="AG322" s="74">
        <f t="shared" si="32"/>
        <v>0</v>
      </c>
      <c r="AH322" s="74">
        <f t="shared" si="32"/>
        <v>0</v>
      </c>
      <c r="AI322" s="75">
        <f t="shared" si="32"/>
        <v>15</v>
      </c>
      <c r="AJ322" s="135">
        <f t="shared" si="32"/>
        <v>0</v>
      </c>
      <c r="AK322" s="133">
        <f t="shared" si="32"/>
        <v>0</v>
      </c>
      <c r="AL322" s="133">
        <f t="shared" si="32"/>
        <v>0</v>
      </c>
      <c r="AM322" s="134">
        <f t="shared" si="32"/>
        <v>0</v>
      </c>
      <c r="AN322" s="54"/>
      <c r="AO322" s="54" t="s">
        <v>39</v>
      </c>
    </row>
    <row r="323" spans="1:41" ht="13.5" customHeight="1" thickBot="1" x14ac:dyDescent="0.3">
      <c r="A323" s="345"/>
      <c r="B323" s="346"/>
      <c r="C323" s="347"/>
      <c r="D323" s="362"/>
      <c r="E323" s="364"/>
      <c r="F323" s="364"/>
      <c r="G323" s="364"/>
      <c r="H323" s="364"/>
      <c r="I323" s="364"/>
      <c r="J323" s="364"/>
      <c r="K323" s="433"/>
      <c r="L323" s="301">
        <f>SUM(L322:O322)</f>
        <v>405</v>
      </c>
      <c r="M323" s="302"/>
      <c r="N323" s="302"/>
      <c r="O323" s="302"/>
      <c r="P323" s="301">
        <f>SUM(P322:S322)</f>
        <v>435</v>
      </c>
      <c r="Q323" s="302"/>
      <c r="R323" s="302"/>
      <c r="S323" s="302"/>
      <c r="T323" s="301">
        <f>SUM(T322:W322)</f>
        <v>330</v>
      </c>
      <c r="U323" s="302"/>
      <c r="V323" s="302"/>
      <c r="W323" s="302"/>
      <c r="X323" s="301">
        <f>SUM(X322:AA322)</f>
        <v>285</v>
      </c>
      <c r="Y323" s="302"/>
      <c r="Z323" s="302"/>
      <c r="AA323" s="302"/>
      <c r="AB323" s="301">
        <f>SUM(AB322:AE322)</f>
        <v>375</v>
      </c>
      <c r="AC323" s="302"/>
      <c r="AD323" s="302"/>
      <c r="AE323" s="302"/>
      <c r="AF323" s="301">
        <f>SUM(AF322:AI322)</f>
        <v>15</v>
      </c>
      <c r="AG323" s="302"/>
      <c r="AH323" s="302"/>
      <c r="AI323" s="302"/>
      <c r="AJ323" s="292">
        <f>SUM(AJ322:AM322)</f>
        <v>0</v>
      </c>
      <c r="AK323" s="293"/>
      <c r="AL323" s="293"/>
      <c r="AM323" s="294"/>
      <c r="AN323" s="54"/>
      <c r="AO323" s="54">
        <f>SUM(L323:AM323)</f>
        <v>1845</v>
      </c>
    </row>
    <row r="324" spans="1:41" ht="13.8" thickBot="1" x14ac:dyDescent="0.3">
      <c r="A324" s="345"/>
      <c r="B324" s="346"/>
      <c r="C324" s="347"/>
      <c r="D324" s="333" t="s">
        <v>18</v>
      </c>
      <c r="E324" s="334"/>
      <c r="F324" s="335"/>
      <c r="G324" s="342" t="s">
        <v>19</v>
      </c>
      <c r="H324" s="343"/>
      <c r="I324" s="343"/>
      <c r="J324" s="343"/>
      <c r="K324" s="344"/>
      <c r="L324" s="393">
        <f>0+L188</f>
        <v>4</v>
      </c>
      <c r="M324" s="394"/>
      <c r="N324" s="394"/>
      <c r="O324" s="395"/>
      <c r="P324" s="393">
        <f>0+P188</f>
        <v>4</v>
      </c>
      <c r="Q324" s="394"/>
      <c r="R324" s="394"/>
      <c r="S324" s="395"/>
      <c r="T324" s="393">
        <f>0+T188</f>
        <v>3</v>
      </c>
      <c r="U324" s="394"/>
      <c r="V324" s="394"/>
      <c r="W324" s="395"/>
      <c r="X324" s="393">
        <f>0+X188</f>
        <v>2</v>
      </c>
      <c r="Y324" s="394"/>
      <c r="Z324" s="394"/>
      <c r="AA324" s="395"/>
      <c r="AB324" s="393">
        <v>1</v>
      </c>
      <c r="AC324" s="394"/>
      <c r="AD324" s="394"/>
      <c r="AE324" s="395"/>
      <c r="AF324" s="393">
        <f>0+AF188</f>
        <v>0</v>
      </c>
      <c r="AG324" s="394"/>
      <c r="AH324" s="394"/>
      <c r="AI324" s="395"/>
      <c r="AJ324" s="330"/>
      <c r="AK324" s="331"/>
      <c r="AL324" s="331"/>
      <c r="AM324" s="332"/>
      <c r="AN324" s="54"/>
      <c r="AO324" s="54">
        <f>SUM(L324:AM324)</f>
        <v>14</v>
      </c>
    </row>
    <row r="325" spans="1:41" ht="13.8" thickBot="1" x14ac:dyDescent="0.3">
      <c r="A325" s="345"/>
      <c r="B325" s="346"/>
      <c r="C325" s="347"/>
      <c r="D325" s="336"/>
      <c r="E325" s="337"/>
      <c r="F325" s="338"/>
      <c r="G325" s="323" t="s">
        <v>20</v>
      </c>
      <c r="H325" s="324"/>
      <c r="I325" s="324"/>
      <c r="J325" s="324"/>
      <c r="K325" s="325"/>
      <c r="L325" s="393">
        <f>0+L189</f>
        <v>9</v>
      </c>
      <c r="M325" s="394"/>
      <c r="N325" s="394"/>
      <c r="O325" s="395"/>
      <c r="P325" s="393">
        <f>0+P189</f>
        <v>14</v>
      </c>
      <c r="Q325" s="394"/>
      <c r="R325" s="394"/>
      <c r="S325" s="395"/>
      <c r="T325" s="393">
        <f>0+T189</f>
        <v>15</v>
      </c>
      <c r="U325" s="394"/>
      <c r="V325" s="394"/>
      <c r="W325" s="395"/>
      <c r="X325" s="393">
        <f>0+X189</f>
        <v>15</v>
      </c>
      <c r="Y325" s="394"/>
      <c r="Z325" s="394"/>
      <c r="AA325" s="395"/>
      <c r="AB325" s="393">
        <v>18</v>
      </c>
      <c r="AC325" s="394"/>
      <c r="AD325" s="394"/>
      <c r="AE325" s="395"/>
      <c r="AF325" s="393">
        <f>0+AF189</f>
        <v>2</v>
      </c>
      <c r="AG325" s="394"/>
      <c r="AH325" s="394"/>
      <c r="AI325" s="395"/>
      <c r="AJ325" s="320"/>
      <c r="AK325" s="321"/>
      <c r="AL325" s="321"/>
      <c r="AM325" s="322"/>
      <c r="AN325" s="54"/>
      <c r="AO325" s="54">
        <f>SUM(L325:AM325)</f>
        <v>73</v>
      </c>
    </row>
    <row r="326" spans="1:41" ht="13.8" thickBot="1" x14ac:dyDescent="0.3">
      <c r="A326" s="345"/>
      <c r="B326" s="346"/>
      <c r="C326" s="347"/>
      <c r="D326" s="339"/>
      <c r="E326" s="340"/>
      <c r="F326" s="341"/>
      <c r="G326" s="323" t="s">
        <v>38</v>
      </c>
      <c r="H326" s="324"/>
      <c r="I326" s="324"/>
      <c r="J326" s="324"/>
      <c r="K326" s="325"/>
      <c r="L326" s="393">
        <f>0+L190</f>
        <v>30</v>
      </c>
      <c r="M326" s="394"/>
      <c r="N326" s="394"/>
      <c r="O326" s="395"/>
      <c r="P326" s="393">
        <f>0+P190</f>
        <v>30</v>
      </c>
      <c r="Q326" s="394"/>
      <c r="R326" s="394"/>
      <c r="S326" s="395"/>
      <c r="T326" s="393">
        <f>0+T190</f>
        <v>30</v>
      </c>
      <c r="U326" s="394"/>
      <c r="V326" s="394"/>
      <c r="W326" s="395"/>
      <c r="X326" s="393">
        <f>0+X190</f>
        <v>30</v>
      </c>
      <c r="Y326" s="394"/>
      <c r="Z326" s="394"/>
      <c r="AA326" s="395"/>
      <c r="AB326" s="393">
        <f>25+AB190</f>
        <v>30</v>
      </c>
      <c r="AC326" s="394"/>
      <c r="AD326" s="394"/>
      <c r="AE326" s="395"/>
      <c r="AF326" s="393">
        <f>0+AF190</f>
        <v>30</v>
      </c>
      <c r="AG326" s="394"/>
      <c r="AH326" s="394"/>
      <c r="AI326" s="395"/>
      <c r="AJ326" s="329"/>
      <c r="AK326" s="329"/>
      <c r="AL326" s="329"/>
      <c r="AM326" s="329"/>
      <c r="AN326" s="54"/>
      <c r="AO326" s="54">
        <f>SUM(L326:AM326)</f>
        <v>180</v>
      </c>
    </row>
    <row r="327" spans="1:41" x14ac:dyDescent="0.25">
      <c r="A327" s="76"/>
      <c r="B327" s="77"/>
      <c r="C327" s="77"/>
      <c r="D327" s="77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52"/>
      <c r="V327" s="77"/>
      <c r="W327" s="77"/>
      <c r="X327" s="77"/>
      <c r="Y327" s="77"/>
      <c r="Z327" s="52"/>
      <c r="AA327" s="53"/>
      <c r="AB327" s="78"/>
      <c r="AC327" s="77"/>
      <c r="AD327" s="77"/>
      <c r="AE327" s="77"/>
      <c r="AF327" s="77"/>
      <c r="AG327" s="77"/>
      <c r="AH327" s="77"/>
      <c r="AI327" s="77"/>
      <c r="AJ327" s="77"/>
      <c r="AK327" s="77"/>
      <c r="AL327" s="77"/>
      <c r="AM327" s="79"/>
      <c r="AN327" s="54"/>
      <c r="AO327" s="54"/>
    </row>
    <row r="328" spans="1:41" ht="13.8" x14ac:dyDescent="0.25">
      <c r="A328" s="80" t="s">
        <v>66</v>
      </c>
      <c r="B328" s="81"/>
      <c r="C328" s="81"/>
      <c r="D328" s="81"/>
      <c r="E328" s="81"/>
      <c r="F328" s="81"/>
      <c r="G328" s="81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  <c r="AA328" s="55"/>
      <c r="AB328" s="82"/>
      <c r="AC328" s="54" t="s">
        <v>154</v>
      </c>
      <c r="AD328" s="54"/>
      <c r="AE328" s="54"/>
      <c r="AF328" s="54"/>
      <c r="AG328" s="54"/>
      <c r="AH328" s="54"/>
      <c r="AI328" s="54"/>
      <c r="AJ328" s="54"/>
      <c r="AK328" s="54"/>
      <c r="AL328" s="54"/>
      <c r="AM328" s="55"/>
      <c r="AN328" s="54"/>
      <c r="AO328" s="54"/>
    </row>
    <row r="329" spans="1:41" ht="15" customHeight="1" x14ac:dyDescent="0.25">
      <c r="A329" s="140" t="s">
        <v>12</v>
      </c>
      <c r="B329" s="315" t="s">
        <v>145</v>
      </c>
      <c r="C329" s="315"/>
      <c r="D329" s="315"/>
      <c r="E329" s="315"/>
      <c r="F329" s="315"/>
      <c r="G329" s="315"/>
      <c r="H329" s="315"/>
      <c r="I329" s="315"/>
      <c r="J329" s="315"/>
      <c r="K329" s="315"/>
      <c r="L329" s="315"/>
      <c r="M329" s="315"/>
      <c r="N329" s="315"/>
      <c r="O329" s="315"/>
      <c r="P329" s="315"/>
      <c r="Q329" s="315"/>
      <c r="R329" s="315"/>
      <c r="S329" s="315"/>
      <c r="T329" s="315"/>
      <c r="U329" s="315"/>
      <c r="V329" s="315"/>
      <c r="W329" s="315"/>
      <c r="X329" s="315"/>
      <c r="Y329" s="315"/>
      <c r="Z329" s="315"/>
      <c r="AA329" s="316"/>
      <c r="AB329" s="83"/>
      <c r="AC329" s="166" t="s">
        <v>21</v>
      </c>
      <c r="AD329" s="81"/>
      <c r="AE329" s="81"/>
      <c r="AF329" s="54"/>
      <c r="AG329" s="54"/>
      <c r="AH329" s="54"/>
      <c r="AI329" s="54"/>
      <c r="AJ329" s="54"/>
      <c r="AK329" s="58"/>
      <c r="AL329" s="58"/>
      <c r="AM329" s="84"/>
      <c r="AN329" s="54"/>
      <c r="AO329" s="54"/>
    </row>
    <row r="330" spans="1:41" ht="15" x14ac:dyDescent="0.25">
      <c r="A330" s="140"/>
      <c r="B330" s="315"/>
      <c r="C330" s="315"/>
      <c r="D330" s="315"/>
      <c r="E330" s="315"/>
      <c r="F330" s="315"/>
      <c r="G330" s="315"/>
      <c r="H330" s="315"/>
      <c r="I330" s="315"/>
      <c r="J330" s="315"/>
      <c r="K330" s="315"/>
      <c r="L330" s="315"/>
      <c r="M330" s="315"/>
      <c r="N330" s="315"/>
      <c r="O330" s="315"/>
      <c r="P330" s="315"/>
      <c r="Q330" s="315"/>
      <c r="R330" s="315"/>
      <c r="S330" s="315"/>
      <c r="T330" s="315"/>
      <c r="U330" s="315"/>
      <c r="V330" s="315"/>
      <c r="W330" s="315"/>
      <c r="X330" s="315"/>
      <c r="Y330" s="315"/>
      <c r="Z330" s="315"/>
      <c r="AA330" s="316"/>
      <c r="AB330" s="82"/>
      <c r="AC330" s="85" t="s">
        <v>146</v>
      </c>
      <c r="AD330" s="85"/>
      <c r="AE330" s="85"/>
      <c r="AF330" s="85"/>
      <c r="AG330" s="86"/>
      <c r="AH330" s="54"/>
      <c r="AI330" s="54"/>
      <c r="AJ330" s="86"/>
      <c r="AK330" s="86"/>
      <c r="AL330" s="86"/>
      <c r="AM330" s="55"/>
      <c r="AN330" s="54"/>
      <c r="AO330" s="54"/>
    </row>
    <row r="331" spans="1:41" ht="15.6" thickTop="1" x14ac:dyDescent="0.25">
      <c r="A331" s="140" t="s">
        <v>13</v>
      </c>
      <c r="B331" s="2" t="s">
        <v>97</v>
      </c>
      <c r="C331" s="4"/>
      <c r="D331" s="54"/>
      <c r="E331" s="54"/>
      <c r="F331" s="5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81"/>
      <c r="R331" s="81"/>
      <c r="S331" s="81"/>
      <c r="T331" s="81"/>
      <c r="U331" s="81"/>
      <c r="V331" s="81"/>
      <c r="W331" s="81"/>
      <c r="X331" s="54"/>
      <c r="Y331" s="54"/>
      <c r="Z331" s="54"/>
      <c r="AA331" s="55"/>
      <c r="AB331" s="82"/>
      <c r="AC331" s="85" t="s">
        <v>67</v>
      </c>
      <c r="AD331" s="85" t="s">
        <v>68</v>
      </c>
      <c r="AE331" s="81"/>
      <c r="AF331" s="81"/>
      <c r="AG331" s="54"/>
      <c r="AH331" s="54"/>
      <c r="AI331" s="54"/>
      <c r="AJ331" s="54"/>
      <c r="AK331" s="54"/>
      <c r="AL331" s="54"/>
      <c r="AM331" s="87"/>
      <c r="AN331" s="54"/>
      <c r="AO331" s="54"/>
    </row>
    <row r="332" spans="1:41" ht="15" x14ac:dyDescent="0.25">
      <c r="A332" s="140" t="s">
        <v>14</v>
      </c>
      <c r="B332" s="4" t="s">
        <v>212</v>
      </c>
      <c r="C332" s="4"/>
      <c r="D332" s="4"/>
      <c r="E332" s="4"/>
      <c r="F332" s="4"/>
      <c r="G332" s="4"/>
      <c r="H332" s="27"/>
      <c r="I332" s="27"/>
      <c r="J332" s="27"/>
      <c r="K332" s="27"/>
      <c r="L332" s="27"/>
      <c r="M332" s="27"/>
      <c r="N332" s="27"/>
      <c r="O332" s="27"/>
      <c r="P332" s="27"/>
      <c r="Q332" s="88"/>
      <c r="R332" s="88"/>
      <c r="S332" s="88"/>
      <c r="T332" s="88"/>
      <c r="U332" s="88"/>
      <c r="V332" s="88"/>
      <c r="W332" s="88"/>
      <c r="X332" s="54"/>
      <c r="Y332" s="54"/>
      <c r="Z332" s="54"/>
      <c r="AA332" s="55"/>
      <c r="AB332" s="82"/>
      <c r="AC332" s="85" t="s">
        <v>69</v>
      </c>
      <c r="AD332" s="85" t="s">
        <v>70</v>
      </c>
      <c r="AE332" s="88"/>
      <c r="AF332" s="88"/>
      <c r="AG332" s="54"/>
      <c r="AH332" s="54"/>
      <c r="AI332" s="54"/>
      <c r="AJ332" s="54"/>
      <c r="AK332" s="54"/>
      <c r="AL332" s="54"/>
      <c r="AM332" s="55"/>
      <c r="AN332" s="54"/>
      <c r="AO332" s="54"/>
    </row>
    <row r="333" spans="1:41" ht="15" x14ac:dyDescent="0.25">
      <c r="A333" s="140" t="s">
        <v>15</v>
      </c>
      <c r="B333" s="4" t="s">
        <v>98</v>
      </c>
      <c r="C333" s="4"/>
      <c r="D333" s="4"/>
      <c r="E333" s="4"/>
      <c r="F333" s="4"/>
      <c r="G333" s="4"/>
      <c r="H333" s="4"/>
      <c r="I333" s="4"/>
      <c r="J333" s="4"/>
      <c r="K333" s="30"/>
      <c r="L333" s="4"/>
      <c r="M333" s="4"/>
      <c r="N333" s="4"/>
      <c r="O333" s="4"/>
      <c r="P333" s="4"/>
      <c r="Q333" s="81"/>
      <c r="R333" s="81"/>
      <c r="S333" s="81"/>
      <c r="T333" s="81"/>
      <c r="U333" s="81"/>
      <c r="V333" s="81"/>
      <c r="W333" s="81"/>
      <c r="X333" s="54"/>
      <c r="Y333" s="54"/>
      <c r="Z333" s="54"/>
      <c r="AA333" s="55"/>
      <c r="AB333" s="82"/>
      <c r="AC333" s="85" t="s">
        <v>62</v>
      </c>
      <c r="AD333" s="146" t="s">
        <v>71</v>
      </c>
      <c r="AE333" s="81"/>
      <c r="AF333" s="81"/>
      <c r="AG333" s="54"/>
      <c r="AH333" s="54"/>
      <c r="AI333" s="54"/>
      <c r="AJ333" s="54"/>
      <c r="AK333" s="54"/>
      <c r="AL333" s="54"/>
      <c r="AM333" s="55"/>
      <c r="AN333" s="54"/>
      <c r="AO333" s="54"/>
    </row>
    <row r="334" spans="1:41" ht="15.75" customHeight="1" x14ac:dyDescent="0.25">
      <c r="A334" s="140" t="s">
        <v>16</v>
      </c>
      <c r="B334" s="516" t="s">
        <v>213</v>
      </c>
      <c r="C334" s="516"/>
      <c r="D334" s="516"/>
      <c r="E334" s="516"/>
      <c r="F334" s="516"/>
      <c r="G334" s="516"/>
      <c r="H334" s="516"/>
      <c r="I334" s="516"/>
      <c r="J334" s="516"/>
      <c r="K334" s="516"/>
      <c r="L334" s="516"/>
      <c r="M334" s="516"/>
      <c r="N334" s="516"/>
      <c r="O334" s="516"/>
      <c r="P334" s="516"/>
      <c r="Q334" s="516"/>
      <c r="R334" s="516"/>
      <c r="S334" s="516"/>
      <c r="T334" s="516"/>
      <c r="U334" s="516"/>
      <c r="V334" s="516"/>
      <c r="W334" s="516"/>
      <c r="X334" s="516"/>
      <c r="Y334" s="516"/>
      <c r="Z334" s="516"/>
      <c r="AA334" s="524"/>
      <c r="AB334" s="82"/>
      <c r="AC334" s="85" t="s">
        <v>72</v>
      </c>
      <c r="AD334" s="85" t="s">
        <v>73</v>
      </c>
      <c r="AE334" s="81"/>
      <c r="AF334" s="81"/>
      <c r="AG334" s="54"/>
      <c r="AH334" s="54"/>
      <c r="AI334" s="54"/>
      <c r="AJ334" s="54"/>
      <c r="AK334" s="54"/>
      <c r="AL334" s="54"/>
      <c r="AM334" s="55"/>
      <c r="AN334" s="54"/>
      <c r="AO334" s="54"/>
    </row>
    <row r="335" spans="1:41" ht="15" x14ac:dyDescent="0.25">
      <c r="A335" s="28"/>
      <c r="B335" s="516"/>
      <c r="C335" s="516"/>
      <c r="D335" s="516"/>
      <c r="E335" s="516"/>
      <c r="F335" s="516"/>
      <c r="G335" s="516"/>
      <c r="H335" s="516"/>
      <c r="I335" s="516"/>
      <c r="J335" s="516"/>
      <c r="K335" s="516"/>
      <c r="L335" s="516"/>
      <c r="M335" s="516"/>
      <c r="N335" s="516"/>
      <c r="O335" s="516"/>
      <c r="P335" s="516"/>
      <c r="Q335" s="516"/>
      <c r="R335" s="516"/>
      <c r="S335" s="516"/>
      <c r="T335" s="516"/>
      <c r="U335" s="516"/>
      <c r="V335" s="516"/>
      <c r="W335" s="516"/>
      <c r="X335" s="516"/>
      <c r="Y335" s="516"/>
      <c r="Z335" s="516"/>
      <c r="AA335" s="524"/>
      <c r="AB335" s="82"/>
      <c r="AC335" s="85" t="s">
        <v>22</v>
      </c>
      <c r="AD335" s="85" t="s">
        <v>74</v>
      </c>
      <c r="AE335" s="81"/>
      <c r="AF335" s="81"/>
      <c r="AG335" s="54"/>
      <c r="AH335" s="54"/>
      <c r="AI335" s="54"/>
      <c r="AJ335" s="54"/>
      <c r="AK335" s="54"/>
      <c r="AL335" s="54"/>
      <c r="AM335" s="55"/>
      <c r="AN335" s="54"/>
      <c r="AO335" s="54"/>
    </row>
    <row r="336" spans="1:41" ht="15" x14ac:dyDescent="0.25">
      <c r="A336" s="28"/>
      <c r="B336" s="5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81"/>
      <c r="R336" s="81"/>
      <c r="S336" s="81"/>
      <c r="T336" s="81"/>
      <c r="U336" s="81"/>
      <c r="V336" s="81"/>
      <c r="W336" s="81"/>
      <c r="X336" s="54"/>
      <c r="Y336" s="54"/>
      <c r="Z336" s="54"/>
      <c r="AA336" s="55"/>
      <c r="AB336" s="82"/>
      <c r="AC336" s="161" t="s">
        <v>140</v>
      </c>
      <c r="AD336" s="85" t="s">
        <v>141</v>
      </c>
      <c r="AE336" s="81"/>
      <c r="AF336" s="81"/>
      <c r="AG336" s="54"/>
      <c r="AH336" s="54"/>
      <c r="AI336" s="54"/>
      <c r="AJ336" s="54"/>
      <c r="AK336" s="54"/>
      <c r="AL336" s="54"/>
      <c r="AM336" s="55"/>
      <c r="AN336" s="54"/>
      <c r="AO336" s="54"/>
    </row>
    <row r="337" spans="1:41" ht="15" x14ac:dyDescent="0.25">
      <c r="A337" s="28"/>
      <c r="B337" s="54"/>
      <c r="C337" s="5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81"/>
      <c r="R337" s="81"/>
      <c r="S337" s="81"/>
      <c r="T337" s="81"/>
      <c r="U337" s="81"/>
      <c r="V337" s="81"/>
      <c r="W337" s="81"/>
      <c r="X337" s="54"/>
      <c r="Y337" s="54"/>
      <c r="Z337" s="54"/>
      <c r="AA337" s="55"/>
      <c r="AB337" s="82"/>
      <c r="AC337" s="89"/>
      <c r="AD337" s="85" t="s">
        <v>75</v>
      </c>
      <c r="AE337" s="54"/>
      <c r="AF337" s="81"/>
      <c r="AG337" s="156"/>
      <c r="AH337" s="54" t="s">
        <v>136</v>
      </c>
      <c r="AI337" s="54"/>
      <c r="AJ337" s="54"/>
      <c r="AK337" s="54"/>
      <c r="AL337" s="54"/>
      <c r="AM337" s="55"/>
      <c r="AN337" s="54"/>
      <c r="AO337" s="54"/>
    </row>
    <row r="338" spans="1:41" ht="14.4" thickBot="1" x14ac:dyDescent="0.3">
      <c r="A338" s="90"/>
      <c r="B338" s="91"/>
      <c r="C338" s="91"/>
      <c r="D338" s="91"/>
      <c r="E338" s="92"/>
      <c r="F338" s="92"/>
      <c r="G338" s="92"/>
      <c r="H338" s="92"/>
      <c r="I338" s="92"/>
      <c r="J338" s="92"/>
      <c r="K338" s="91"/>
      <c r="L338" s="91"/>
      <c r="M338" s="91"/>
      <c r="N338" s="91"/>
      <c r="O338" s="91"/>
      <c r="P338" s="91"/>
      <c r="Q338" s="91"/>
      <c r="R338" s="91"/>
      <c r="S338" s="91"/>
      <c r="T338" s="91"/>
      <c r="U338" s="93"/>
      <c r="V338" s="93"/>
      <c r="W338" s="93"/>
      <c r="X338" s="93"/>
      <c r="Y338" s="93"/>
      <c r="Z338" s="93"/>
      <c r="AA338" s="94"/>
      <c r="AB338" s="317" t="s">
        <v>122</v>
      </c>
      <c r="AC338" s="318"/>
      <c r="AD338" s="318"/>
      <c r="AE338" s="318"/>
      <c r="AF338" s="318"/>
      <c r="AG338" s="318"/>
      <c r="AH338" s="318"/>
      <c r="AI338" s="318"/>
      <c r="AJ338" s="318"/>
      <c r="AK338" s="318"/>
      <c r="AL338" s="318"/>
      <c r="AM338" s="319"/>
      <c r="AN338" s="54"/>
      <c r="AO338" s="54"/>
    </row>
    <row r="339" spans="1:41" ht="15" x14ac:dyDescent="0.25">
      <c r="A339" s="437"/>
      <c r="B339" s="438"/>
      <c r="C339" s="439"/>
      <c r="D339" s="440" t="s">
        <v>217</v>
      </c>
      <c r="E339" s="441"/>
      <c r="F339" s="441"/>
      <c r="G339" s="441"/>
      <c r="H339" s="441"/>
      <c r="I339" s="441"/>
      <c r="J339" s="441"/>
      <c r="K339" s="441"/>
      <c r="L339" s="441"/>
      <c r="M339" s="441"/>
      <c r="N339" s="441"/>
      <c r="O339" s="441"/>
      <c r="P339" s="441"/>
      <c r="Q339" s="441"/>
      <c r="R339" s="441"/>
      <c r="S339" s="441"/>
      <c r="T339" s="441"/>
      <c r="U339" s="441"/>
      <c r="V339" s="441"/>
      <c r="W339" s="441"/>
      <c r="X339" s="442"/>
      <c r="Y339" s="442"/>
      <c r="Z339" s="442"/>
      <c r="AA339" s="443"/>
      <c r="AB339" s="448"/>
      <c r="AC339" s="334"/>
      <c r="AD339" s="334"/>
      <c r="AE339" s="334"/>
      <c r="AF339" s="334"/>
      <c r="AG339" s="334"/>
      <c r="AH339" s="334"/>
      <c r="AI339" s="334"/>
      <c r="AJ339" s="334"/>
      <c r="AK339" s="334"/>
      <c r="AL339" s="334"/>
      <c r="AM339" s="449"/>
    </row>
    <row r="340" spans="1:41" ht="15" x14ac:dyDescent="0.25">
      <c r="A340" s="434" t="s">
        <v>91</v>
      </c>
      <c r="B340" s="337"/>
      <c r="C340" s="435"/>
      <c r="D340" s="444"/>
      <c r="E340" s="445"/>
      <c r="F340" s="445"/>
      <c r="G340" s="445"/>
      <c r="H340" s="445"/>
      <c r="I340" s="445"/>
      <c r="J340" s="445"/>
      <c r="K340" s="445"/>
      <c r="L340" s="445"/>
      <c r="M340" s="445"/>
      <c r="N340" s="445"/>
      <c r="O340" s="445"/>
      <c r="P340" s="445"/>
      <c r="Q340" s="445"/>
      <c r="R340" s="445"/>
      <c r="S340" s="445"/>
      <c r="T340" s="445"/>
      <c r="U340" s="445"/>
      <c r="V340" s="445"/>
      <c r="W340" s="445"/>
      <c r="X340" s="446"/>
      <c r="Y340" s="446"/>
      <c r="Z340" s="446"/>
      <c r="AA340" s="447"/>
      <c r="AB340" s="434"/>
      <c r="AC340" s="337"/>
      <c r="AD340" s="337"/>
      <c r="AE340" s="337"/>
      <c r="AF340" s="337"/>
      <c r="AG340" s="337"/>
      <c r="AH340" s="337"/>
      <c r="AI340" s="337"/>
      <c r="AJ340" s="337"/>
      <c r="AK340" s="337"/>
      <c r="AL340" s="337"/>
      <c r="AM340" s="436"/>
    </row>
    <row r="341" spans="1:41" ht="34.799999999999997" x14ac:dyDescent="0.25">
      <c r="A341" s="434"/>
      <c r="B341" s="337"/>
      <c r="C341" s="435"/>
      <c r="D341" s="2" t="s">
        <v>53</v>
      </c>
      <c r="E341" s="50"/>
      <c r="F341" s="50"/>
      <c r="G341" s="50"/>
      <c r="H341" s="50"/>
      <c r="I341" s="57" t="str">
        <f>(D9)</f>
        <v>PROFIL PRAKTYCZNY</v>
      </c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4"/>
      <c r="Y341" s="54"/>
      <c r="Z341" s="54"/>
      <c r="AA341" s="54"/>
      <c r="AB341" s="434"/>
      <c r="AC341" s="337"/>
      <c r="AD341" s="337"/>
      <c r="AE341" s="337"/>
      <c r="AF341" s="337"/>
      <c r="AG341" s="337"/>
      <c r="AH341" s="337"/>
      <c r="AI341" s="337"/>
      <c r="AJ341" s="337"/>
      <c r="AK341" s="337"/>
      <c r="AL341" s="337"/>
      <c r="AM341" s="436"/>
    </row>
    <row r="342" spans="1:41" ht="15" x14ac:dyDescent="0.25">
      <c r="A342" s="434"/>
      <c r="B342" s="418"/>
      <c r="C342" s="419"/>
      <c r="D342" s="2" t="s">
        <v>41</v>
      </c>
      <c r="E342" s="56"/>
      <c r="F342" s="56"/>
      <c r="G342" s="56"/>
      <c r="H342" s="56"/>
      <c r="I342" s="57" t="str">
        <f>(D10)</f>
        <v>STUDIA PIERWSZEGO STOPNIA (3-letnie, licencjackie)</v>
      </c>
      <c r="J342" s="4"/>
      <c r="K342" s="56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2"/>
      <c r="W342" s="2"/>
      <c r="X342" s="4"/>
      <c r="Y342" s="2"/>
      <c r="Z342" s="2"/>
      <c r="AA342" s="2"/>
      <c r="AB342" s="413"/>
      <c r="AC342" s="414"/>
      <c r="AD342" s="414"/>
      <c r="AE342" s="414"/>
      <c r="AF342" s="414"/>
      <c r="AG342" s="414"/>
      <c r="AH342" s="414"/>
      <c r="AI342" s="414"/>
      <c r="AJ342" s="414"/>
      <c r="AK342" s="414"/>
      <c r="AL342" s="414"/>
      <c r="AM342" s="416"/>
    </row>
    <row r="343" spans="1:41" ht="15" x14ac:dyDescent="0.25">
      <c r="A343" s="417" t="s">
        <v>54</v>
      </c>
      <c r="B343" s="418"/>
      <c r="C343" s="419"/>
      <c r="D343" s="2" t="s">
        <v>40</v>
      </c>
      <c r="E343" s="56"/>
      <c r="F343" s="56"/>
      <c r="G343" s="2"/>
      <c r="H343" s="2"/>
      <c r="I343" s="57" t="str">
        <f>(D11)</f>
        <v>STUDIA STACJONARNE</v>
      </c>
      <c r="J343" s="4"/>
      <c r="K343" s="57"/>
      <c r="L343" s="57"/>
      <c r="M343" s="58"/>
      <c r="N343" s="56"/>
      <c r="O343" s="57"/>
      <c r="P343" s="57"/>
      <c r="Q343" s="57"/>
      <c r="R343" s="57"/>
      <c r="S343" s="57"/>
      <c r="T343" s="57"/>
      <c r="U343" s="57"/>
      <c r="V343" s="2"/>
      <c r="W343" s="2"/>
      <c r="X343" s="4"/>
      <c r="Y343" s="49"/>
      <c r="Z343" s="49"/>
      <c r="AA343" s="49"/>
      <c r="AB343" s="413" t="s">
        <v>86</v>
      </c>
      <c r="AC343" s="414"/>
      <c r="AD343" s="414"/>
      <c r="AE343" s="414"/>
      <c r="AF343" s="414"/>
      <c r="AG343" s="414"/>
      <c r="AH343" s="414"/>
      <c r="AI343" s="414"/>
      <c r="AJ343" s="414"/>
      <c r="AK343" s="414"/>
      <c r="AL343" s="414"/>
      <c r="AM343" s="416"/>
    </row>
    <row r="344" spans="1:41" ht="15" x14ac:dyDescent="0.25">
      <c r="A344" s="413" t="s">
        <v>36</v>
      </c>
      <c r="B344" s="414"/>
      <c r="C344" s="415"/>
      <c r="D344" s="2" t="s">
        <v>0</v>
      </c>
      <c r="E344" s="2"/>
      <c r="F344" s="2"/>
      <c r="G344" s="2"/>
      <c r="H344" s="2"/>
      <c r="I344" s="57" t="str">
        <f>(D8)</f>
        <v>FINANSE I RACHUNKOWOŚĆ</v>
      </c>
      <c r="J344" s="4"/>
      <c r="K344" s="57"/>
      <c r="L344" s="57"/>
      <c r="M344" s="57"/>
      <c r="N344" s="56"/>
      <c r="O344" s="57"/>
      <c r="P344" s="57"/>
      <c r="Q344" s="57"/>
      <c r="R344" s="57"/>
      <c r="S344" s="57"/>
      <c r="T344" s="57"/>
      <c r="U344" s="57"/>
      <c r="V344" s="2"/>
      <c r="W344" s="2"/>
      <c r="X344" s="4"/>
      <c r="Y344" s="49"/>
      <c r="Z344" s="49"/>
      <c r="AA344" s="49"/>
      <c r="AB344" s="413" t="s">
        <v>52</v>
      </c>
      <c r="AC344" s="414"/>
      <c r="AD344" s="414"/>
      <c r="AE344" s="414"/>
      <c r="AF344" s="414"/>
      <c r="AG344" s="414"/>
      <c r="AH344" s="414"/>
      <c r="AI344" s="414"/>
      <c r="AJ344" s="414"/>
      <c r="AK344" s="414"/>
      <c r="AL344" s="414"/>
      <c r="AM344" s="416"/>
    </row>
    <row r="345" spans="1:41" ht="15" x14ac:dyDescent="0.25">
      <c r="A345" s="417" t="s">
        <v>37</v>
      </c>
      <c r="B345" s="418"/>
      <c r="C345" s="419"/>
      <c r="D345" s="5" t="s">
        <v>1</v>
      </c>
      <c r="E345" s="2"/>
      <c r="F345" s="2"/>
      <c r="G345" s="2"/>
      <c r="H345" s="2"/>
      <c r="I345" s="58" t="s">
        <v>210</v>
      </c>
      <c r="J345" s="4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2"/>
      <c r="W345" s="2"/>
      <c r="X345" s="4"/>
      <c r="Y345" s="2"/>
      <c r="Z345" s="2"/>
      <c r="AA345" s="2"/>
      <c r="AB345" s="417"/>
      <c r="AC345" s="418"/>
      <c r="AD345" s="418"/>
      <c r="AE345" s="418"/>
      <c r="AF345" s="418"/>
      <c r="AG345" s="418"/>
      <c r="AH345" s="418"/>
      <c r="AI345" s="418"/>
      <c r="AJ345" s="418"/>
      <c r="AK345" s="418"/>
      <c r="AL345" s="418"/>
      <c r="AM345" s="420"/>
    </row>
    <row r="346" spans="1:41" ht="15.6" thickBot="1" x14ac:dyDescent="0.3">
      <c r="A346" s="421"/>
      <c r="B346" s="422"/>
      <c r="C346" s="423"/>
      <c r="D346" s="424"/>
      <c r="E346" s="422"/>
      <c r="F346" s="422"/>
      <c r="G346" s="422"/>
      <c r="H346" s="422"/>
      <c r="I346" s="422"/>
      <c r="J346" s="422"/>
      <c r="K346" s="422"/>
      <c r="L346" s="422"/>
      <c r="M346" s="422"/>
      <c r="N346" s="422"/>
      <c r="O346" s="422"/>
      <c r="P346" s="422"/>
      <c r="Q346" s="422"/>
      <c r="R346" s="422"/>
      <c r="S346" s="422"/>
      <c r="T346" s="422"/>
      <c r="U346" s="422"/>
      <c r="V346" s="422"/>
      <c r="W346" s="422"/>
      <c r="X346" s="422"/>
      <c r="Y346" s="422"/>
      <c r="Z346" s="422"/>
      <c r="AA346" s="425"/>
      <c r="AB346" s="426"/>
      <c r="AC346" s="427"/>
      <c r="AD346" s="427"/>
      <c r="AE346" s="427"/>
      <c r="AF346" s="427"/>
      <c r="AG346" s="427"/>
      <c r="AH346" s="427"/>
      <c r="AI346" s="427"/>
      <c r="AJ346" s="427"/>
      <c r="AK346" s="427"/>
      <c r="AL346" s="427"/>
      <c r="AM346" s="428"/>
    </row>
    <row r="347" spans="1:41" ht="14.4" thickBot="1" x14ac:dyDescent="0.3">
      <c r="A347" s="107"/>
      <c r="B347" s="62"/>
      <c r="C347" s="62"/>
      <c r="D347" s="60"/>
      <c r="E347" s="54"/>
      <c r="F347" s="54"/>
      <c r="G347" s="54"/>
      <c r="H347" s="54"/>
      <c r="I347" s="54"/>
      <c r="J347" s="54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8"/>
      <c r="V347" s="86"/>
      <c r="W347" s="86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54"/>
      <c r="AM347" s="55"/>
    </row>
    <row r="348" spans="1:41" x14ac:dyDescent="0.25">
      <c r="A348" s="396" t="s">
        <v>76</v>
      </c>
      <c r="B348" s="399" t="s">
        <v>47</v>
      </c>
      <c r="C348" s="400"/>
      <c r="D348" s="405" t="s">
        <v>2</v>
      </c>
      <c r="E348" s="406"/>
      <c r="F348" s="407"/>
      <c r="G348" s="411" t="s">
        <v>3</v>
      </c>
      <c r="H348" s="343"/>
      <c r="I348" s="343"/>
      <c r="J348" s="343"/>
      <c r="K348" s="343"/>
      <c r="L348" s="353" t="s">
        <v>127</v>
      </c>
      <c r="M348" s="343"/>
      <c r="N348" s="343"/>
      <c r="O348" s="343"/>
      <c r="P348" s="343"/>
      <c r="Q348" s="343"/>
      <c r="R348" s="343"/>
      <c r="S348" s="343"/>
      <c r="T348" s="343"/>
      <c r="U348" s="343"/>
      <c r="V348" s="343"/>
      <c r="W348" s="343"/>
      <c r="X348" s="343"/>
      <c r="Y348" s="343"/>
      <c r="Z348" s="343"/>
      <c r="AA348" s="343"/>
      <c r="AB348" s="343"/>
      <c r="AC348" s="343"/>
      <c r="AD348" s="343"/>
      <c r="AE348" s="343"/>
      <c r="AF348" s="343"/>
      <c r="AG348" s="343"/>
      <c r="AH348" s="343"/>
      <c r="AI348" s="343"/>
      <c r="AJ348" s="343"/>
      <c r="AK348" s="343"/>
      <c r="AL348" s="343"/>
      <c r="AM348" s="344"/>
    </row>
    <row r="349" spans="1:41" x14ac:dyDescent="0.25">
      <c r="A349" s="397"/>
      <c r="B349" s="401"/>
      <c r="C349" s="402"/>
      <c r="D349" s="408"/>
      <c r="E349" s="409"/>
      <c r="F349" s="410"/>
      <c r="G349" s="307" t="s">
        <v>4</v>
      </c>
      <c r="H349" s="384" t="s">
        <v>5</v>
      </c>
      <c r="I349" s="384"/>
      <c r="J349" s="384"/>
      <c r="K349" s="386"/>
      <c r="L349" s="312" t="s">
        <v>55</v>
      </c>
      <c r="M349" s="313"/>
      <c r="N349" s="313"/>
      <c r="O349" s="314"/>
      <c r="P349" s="312" t="s">
        <v>56</v>
      </c>
      <c r="Q349" s="313"/>
      <c r="R349" s="313"/>
      <c r="S349" s="314"/>
      <c r="T349" s="312" t="s">
        <v>57</v>
      </c>
      <c r="U349" s="313"/>
      <c r="V349" s="313"/>
      <c r="W349" s="314"/>
      <c r="X349" s="312" t="s">
        <v>58</v>
      </c>
      <c r="Y349" s="313"/>
      <c r="Z349" s="313"/>
      <c r="AA349" s="314"/>
      <c r="AB349" s="312" t="s">
        <v>59</v>
      </c>
      <c r="AC349" s="313"/>
      <c r="AD349" s="313"/>
      <c r="AE349" s="314"/>
      <c r="AF349" s="312" t="s">
        <v>60</v>
      </c>
      <c r="AG349" s="313"/>
      <c r="AH349" s="313"/>
      <c r="AI349" s="314"/>
      <c r="AJ349" s="309" t="s">
        <v>61</v>
      </c>
      <c r="AK349" s="310"/>
      <c r="AL349" s="310"/>
      <c r="AM349" s="311"/>
    </row>
    <row r="350" spans="1:41" x14ac:dyDescent="0.25">
      <c r="A350" s="397"/>
      <c r="B350" s="401"/>
      <c r="C350" s="402"/>
      <c r="D350" s="349" t="s">
        <v>6</v>
      </c>
      <c r="E350" s="305" t="s">
        <v>7</v>
      </c>
      <c r="F350" s="299" t="s">
        <v>38</v>
      </c>
      <c r="G350" s="412"/>
      <c r="H350" s="384" t="s">
        <v>8</v>
      </c>
      <c r="I350" s="384" t="s">
        <v>9</v>
      </c>
      <c r="J350" s="384" t="s">
        <v>62</v>
      </c>
      <c r="K350" s="386" t="s">
        <v>142</v>
      </c>
      <c r="L350" s="429" t="s">
        <v>84</v>
      </c>
      <c r="M350" s="430"/>
      <c r="N350" s="430"/>
      <c r="O350" s="430"/>
      <c r="P350" s="430"/>
      <c r="Q350" s="430"/>
      <c r="R350" s="430"/>
      <c r="S350" s="430"/>
      <c r="T350" s="430"/>
      <c r="U350" s="430"/>
      <c r="V350" s="430"/>
      <c r="W350" s="430"/>
      <c r="X350" s="430"/>
      <c r="Y350" s="430"/>
      <c r="Z350" s="430"/>
      <c r="AA350" s="430"/>
      <c r="AB350" s="430"/>
      <c r="AC350" s="430"/>
      <c r="AD350" s="430"/>
      <c r="AE350" s="430"/>
      <c r="AF350" s="430"/>
      <c r="AG350" s="430"/>
      <c r="AH350" s="430"/>
      <c r="AI350" s="430"/>
      <c r="AJ350" s="430"/>
      <c r="AK350" s="430"/>
      <c r="AL350" s="430"/>
      <c r="AM350" s="431"/>
    </row>
    <row r="351" spans="1:41" x14ac:dyDescent="0.25">
      <c r="A351" s="397"/>
      <c r="B351" s="401"/>
      <c r="C351" s="402"/>
      <c r="D351" s="349"/>
      <c r="E351" s="351"/>
      <c r="F351" s="352"/>
      <c r="G351" s="412"/>
      <c r="H351" s="384"/>
      <c r="I351" s="384"/>
      <c r="J351" s="384"/>
      <c r="K351" s="386"/>
      <c r="L351" s="307" t="s">
        <v>8</v>
      </c>
      <c r="M351" s="303" t="s">
        <v>9</v>
      </c>
      <c r="N351" s="305" t="s">
        <v>10</v>
      </c>
      <c r="O351" s="299" t="s">
        <v>143</v>
      </c>
      <c r="P351" s="307" t="s">
        <v>8</v>
      </c>
      <c r="Q351" s="303" t="s">
        <v>9</v>
      </c>
      <c r="R351" s="305" t="s">
        <v>10</v>
      </c>
      <c r="S351" s="299" t="s">
        <v>143</v>
      </c>
      <c r="T351" s="307" t="s">
        <v>8</v>
      </c>
      <c r="U351" s="303" t="s">
        <v>9</v>
      </c>
      <c r="V351" s="305" t="s">
        <v>10</v>
      </c>
      <c r="W351" s="299" t="s">
        <v>143</v>
      </c>
      <c r="X351" s="307" t="s">
        <v>8</v>
      </c>
      <c r="Y351" s="303" t="s">
        <v>9</v>
      </c>
      <c r="Z351" s="305" t="s">
        <v>10</v>
      </c>
      <c r="AA351" s="299" t="s">
        <v>143</v>
      </c>
      <c r="AB351" s="307" t="s">
        <v>8</v>
      </c>
      <c r="AC351" s="303" t="s">
        <v>9</v>
      </c>
      <c r="AD351" s="305" t="s">
        <v>10</v>
      </c>
      <c r="AE351" s="299" t="s">
        <v>143</v>
      </c>
      <c r="AF351" s="307" t="s">
        <v>8</v>
      </c>
      <c r="AG351" s="303" t="s">
        <v>9</v>
      </c>
      <c r="AH351" s="305" t="s">
        <v>10</v>
      </c>
      <c r="AI351" s="299" t="s">
        <v>143</v>
      </c>
      <c r="AJ351" s="354" t="s">
        <v>8</v>
      </c>
      <c r="AK351" s="356" t="s">
        <v>9</v>
      </c>
      <c r="AL351" s="297" t="s">
        <v>10</v>
      </c>
      <c r="AM351" s="295" t="s">
        <v>63</v>
      </c>
    </row>
    <row r="352" spans="1:41" ht="13.8" thickBot="1" x14ac:dyDescent="0.3">
      <c r="A352" s="398"/>
      <c r="B352" s="403"/>
      <c r="C352" s="404"/>
      <c r="D352" s="350"/>
      <c r="E352" s="306"/>
      <c r="F352" s="300"/>
      <c r="G352" s="308"/>
      <c r="H352" s="385"/>
      <c r="I352" s="385"/>
      <c r="J352" s="385"/>
      <c r="K352" s="387"/>
      <c r="L352" s="308"/>
      <c r="M352" s="304"/>
      <c r="N352" s="306"/>
      <c r="O352" s="300"/>
      <c r="P352" s="308"/>
      <c r="Q352" s="304"/>
      <c r="R352" s="306"/>
      <c r="S352" s="300"/>
      <c r="T352" s="308"/>
      <c r="U352" s="304"/>
      <c r="V352" s="306"/>
      <c r="W352" s="300"/>
      <c r="X352" s="308"/>
      <c r="Y352" s="304"/>
      <c r="Z352" s="306"/>
      <c r="AA352" s="300"/>
      <c r="AB352" s="308"/>
      <c r="AC352" s="304"/>
      <c r="AD352" s="306"/>
      <c r="AE352" s="300"/>
      <c r="AF352" s="308"/>
      <c r="AG352" s="304"/>
      <c r="AH352" s="306"/>
      <c r="AI352" s="300"/>
      <c r="AJ352" s="355"/>
      <c r="AK352" s="357"/>
      <c r="AL352" s="298"/>
      <c r="AM352" s="296"/>
    </row>
    <row r="353" spans="1:41" ht="15.6" thickBot="1" x14ac:dyDescent="0.3">
      <c r="A353" s="63" t="s">
        <v>202</v>
      </c>
      <c r="B353" s="390" t="s">
        <v>35</v>
      </c>
      <c r="C353" s="390"/>
      <c r="D353" s="391"/>
      <c r="E353" s="391"/>
      <c r="F353" s="113"/>
      <c r="G353" s="113"/>
      <c r="H353" s="391"/>
      <c r="I353" s="391"/>
      <c r="J353" s="391"/>
      <c r="K353" s="391"/>
      <c r="L353" s="391"/>
      <c r="M353" s="391"/>
      <c r="N353" s="391"/>
      <c r="O353" s="391"/>
      <c r="P353" s="391"/>
      <c r="Q353" s="391"/>
      <c r="R353" s="391"/>
      <c r="S353" s="391"/>
      <c r="T353" s="391"/>
      <c r="U353" s="391"/>
      <c r="V353" s="391"/>
      <c r="W353" s="391"/>
      <c r="X353" s="391"/>
      <c r="Y353" s="391"/>
      <c r="Z353" s="391"/>
      <c r="AA353" s="391"/>
      <c r="AB353" s="391"/>
      <c r="AC353" s="391"/>
      <c r="AD353" s="391"/>
      <c r="AE353" s="391"/>
      <c r="AF353" s="391"/>
      <c r="AG353" s="391"/>
      <c r="AH353" s="391"/>
      <c r="AI353" s="391"/>
      <c r="AJ353" s="391"/>
      <c r="AK353" s="391"/>
      <c r="AL353" s="391"/>
      <c r="AM353" s="392"/>
    </row>
    <row r="354" spans="1:41" ht="58.2" customHeight="1" x14ac:dyDescent="0.25">
      <c r="A354" s="12" t="s">
        <v>12</v>
      </c>
      <c r="B354" s="380" t="s">
        <v>199</v>
      </c>
      <c r="C354" s="381"/>
      <c r="D354" s="154"/>
      <c r="E354" s="18">
        <v>2</v>
      </c>
      <c r="F354" s="19">
        <v>3</v>
      </c>
      <c r="G354" s="20">
        <f>SUM(H354:K354)</f>
        <v>30</v>
      </c>
      <c r="H354" s="17">
        <f t="shared" ref="H354:H359" si="33">L354+P354+T354+X354+AB354+AF354+AJ354</f>
        <v>15</v>
      </c>
      <c r="I354" s="17"/>
      <c r="J354" s="17">
        <f>N354+R354+V354+Z354+AD354+AH354+AL354</f>
        <v>15</v>
      </c>
      <c r="K354" s="17"/>
      <c r="L354" s="147"/>
      <c r="M354" s="118"/>
      <c r="N354" s="118"/>
      <c r="O354" s="66"/>
      <c r="P354" s="117"/>
      <c r="Q354" s="118"/>
      <c r="R354" s="118"/>
      <c r="S354" s="66"/>
      <c r="T354" s="117"/>
      <c r="U354" s="118"/>
      <c r="V354" s="118"/>
      <c r="W354" s="66"/>
      <c r="X354" s="20"/>
      <c r="Y354" s="17"/>
      <c r="Z354" s="17"/>
      <c r="AA354" s="19"/>
      <c r="AB354" s="20">
        <v>15</v>
      </c>
      <c r="AC354" s="17"/>
      <c r="AD354" s="17">
        <v>15</v>
      </c>
      <c r="AE354" s="19"/>
      <c r="AF354" s="20"/>
      <c r="AG354" s="17"/>
      <c r="AH354" s="17"/>
      <c r="AI354" s="19"/>
      <c r="AJ354" s="122"/>
      <c r="AK354" s="123"/>
      <c r="AL354" s="123"/>
      <c r="AM354" s="124"/>
    </row>
    <row r="355" spans="1:41" ht="34.950000000000003" customHeight="1" x14ac:dyDescent="0.25">
      <c r="A355" s="16" t="s">
        <v>13</v>
      </c>
      <c r="B355" s="380" t="s">
        <v>208</v>
      </c>
      <c r="C355" s="381"/>
      <c r="D355" s="20"/>
      <c r="E355" s="116">
        <v>2</v>
      </c>
      <c r="F355" s="19">
        <v>4</v>
      </c>
      <c r="G355" s="20">
        <f t="shared" ref="G355:G362" si="34">SUM(H355:K355)</f>
        <v>45</v>
      </c>
      <c r="H355" s="17">
        <f t="shared" si="33"/>
        <v>15</v>
      </c>
      <c r="I355" s="17">
        <f>M355+Q355+U355+Y355+AC355+AG355+AK355</f>
        <v>30</v>
      </c>
      <c r="J355" s="17"/>
      <c r="K355" s="17"/>
      <c r="L355" s="16"/>
      <c r="M355" s="17"/>
      <c r="N355" s="17"/>
      <c r="O355" s="19"/>
      <c r="P355" s="20"/>
      <c r="Q355" s="17"/>
      <c r="R355" s="17"/>
      <c r="S355" s="19"/>
      <c r="T355" s="20"/>
      <c r="U355" s="17"/>
      <c r="V355" s="17"/>
      <c r="W355" s="19"/>
      <c r="X355" s="20"/>
      <c r="Y355" s="17"/>
      <c r="Z355" s="17"/>
      <c r="AA355" s="19"/>
      <c r="AB355" s="20">
        <v>15</v>
      </c>
      <c r="AC355" s="17">
        <v>30</v>
      </c>
      <c r="AD355" s="17"/>
      <c r="AE355" s="19"/>
      <c r="AF355" s="20"/>
      <c r="AG355" s="17"/>
      <c r="AH355" s="17"/>
      <c r="AI355" s="19"/>
      <c r="AJ355" s="122"/>
      <c r="AK355" s="123"/>
      <c r="AL355" s="123"/>
      <c r="AM355" s="124"/>
    </row>
    <row r="356" spans="1:41" ht="15" customHeight="1" x14ac:dyDescent="0.25">
      <c r="A356" s="16" t="s">
        <v>14</v>
      </c>
      <c r="B356" s="370" t="s">
        <v>194</v>
      </c>
      <c r="C356" s="371"/>
      <c r="D356" s="117">
        <v>1</v>
      </c>
      <c r="E356" s="116">
        <v>2</v>
      </c>
      <c r="F356" s="66">
        <v>4</v>
      </c>
      <c r="G356" s="20">
        <f t="shared" si="34"/>
        <v>45</v>
      </c>
      <c r="H356" s="17">
        <f t="shared" si="33"/>
        <v>15</v>
      </c>
      <c r="I356" s="17">
        <f>M356+Q356+U356+Y356+AC356+AG356+AK356</f>
        <v>15</v>
      </c>
      <c r="J356" s="17">
        <f>N356+R356+V356+Z356+AD356+AH356+AL356</f>
        <v>15</v>
      </c>
      <c r="K356" s="13"/>
      <c r="L356" s="147"/>
      <c r="M356" s="17"/>
      <c r="N356" s="17"/>
      <c r="O356" s="66"/>
      <c r="P356" s="20"/>
      <c r="Q356" s="17"/>
      <c r="R356" s="17"/>
      <c r="S356" s="66"/>
      <c r="T356" s="20"/>
      <c r="U356" s="17"/>
      <c r="V356" s="17"/>
      <c r="W356" s="66"/>
      <c r="X356" s="20"/>
      <c r="Y356" s="17"/>
      <c r="Z356" s="17"/>
      <c r="AA356" s="66"/>
      <c r="AB356" s="142">
        <v>15</v>
      </c>
      <c r="AC356" s="17">
        <v>15</v>
      </c>
      <c r="AD356" s="17">
        <v>15</v>
      </c>
      <c r="AE356" s="66"/>
      <c r="AF356" s="20"/>
      <c r="AG356" s="17"/>
      <c r="AH356" s="17"/>
      <c r="AI356" s="66"/>
      <c r="AJ356" s="122"/>
      <c r="AK356" s="123"/>
      <c r="AL356" s="123"/>
      <c r="AM356" s="125"/>
    </row>
    <row r="357" spans="1:41" ht="15" customHeight="1" x14ac:dyDescent="0.25">
      <c r="A357" s="16" t="s">
        <v>15</v>
      </c>
      <c r="B357" s="370" t="s">
        <v>195</v>
      </c>
      <c r="C357" s="371"/>
      <c r="D357" s="20"/>
      <c r="E357" s="18">
        <v>2</v>
      </c>
      <c r="F357" s="19">
        <v>3</v>
      </c>
      <c r="G357" s="20">
        <f t="shared" si="34"/>
        <v>30</v>
      </c>
      <c r="H357" s="17">
        <f t="shared" si="33"/>
        <v>15</v>
      </c>
      <c r="I357" s="17">
        <f>M357+Q357+U357+Y357+AC357+AG357+AK357</f>
        <v>15</v>
      </c>
      <c r="J357" s="17"/>
      <c r="K357" s="17"/>
      <c r="L357" s="16"/>
      <c r="M357" s="17"/>
      <c r="N357" s="17"/>
      <c r="O357" s="19"/>
      <c r="P357" s="20"/>
      <c r="Q357" s="17"/>
      <c r="R357" s="17"/>
      <c r="S357" s="19"/>
      <c r="T357" s="20"/>
      <c r="U357" s="17"/>
      <c r="V357" s="17"/>
      <c r="W357" s="19"/>
      <c r="X357" s="20"/>
      <c r="Y357" s="17"/>
      <c r="Z357" s="17"/>
      <c r="AA357" s="19"/>
      <c r="AB357" s="20">
        <v>15</v>
      </c>
      <c r="AC357" s="17">
        <v>15</v>
      </c>
      <c r="AD357" s="17"/>
      <c r="AE357" s="19"/>
      <c r="AF357" s="20"/>
      <c r="AG357" s="17"/>
      <c r="AH357" s="17"/>
      <c r="AI357" s="19"/>
      <c r="AJ357" s="122"/>
      <c r="AK357" s="123"/>
      <c r="AL357" s="123"/>
      <c r="AM357" s="124"/>
    </row>
    <row r="358" spans="1:41" s="192" customFormat="1" ht="15" x14ac:dyDescent="0.25">
      <c r="A358" s="182" t="s">
        <v>16</v>
      </c>
      <c r="B358" s="525" t="s">
        <v>196</v>
      </c>
      <c r="C358" s="526"/>
      <c r="D358" s="186"/>
      <c r="E358" s="184">
        <v>2</v>
      </c>
      <c r="F358" s="185">
        <v>3</v>
      </c>
      <c r="G358" s="186">
        <f t="shared" si="34"/>
        <v>30</v>
      </c>
      <c r="H358" s="187">
        <f t="shared" si="33"/>
        <v>15</v>
      </c>
      <c r="I358" s="187">
        <f>M358+Q358+U358+Y358+AC358+AG358+AK358</f>
        <v>15</v>
      </c>
      <c r="J358" s="187"/>
      <c r="K358" s="187"/>
      <c r="L358" s="182"/>
      <c r="M358" s="187"/>
      <c r="N358" s="187"/>
      <c r="O358" s="185"/>
      <c r="P358" s="186"/>
      <c r="Q358" s="187"/>
      <c r="R358" s="187"/>
      <c r="S358" s="185"/>
      <c r="T358" s="186"/>
      <c r="U358" s="187"/>
      <c r="V358" s="187"/>
      <c r="W358" s="185"/>
      <c r="X358" s="186"/>
      <c r="Y358" s="187"/>
      <c r="Z358" s="187"/>
      <c r="AA358" s="185"/>
      <c r="AB358" s="186">
        <v>15</v>
      </c>
      <c r="AC358" s="187">
        <v>15</v>
      </c>
      <c r="AD358" s="187"/>
      <c r="AE358" s="185"/>
      <c r="AF358" s="186"/>
      <c r="AG358" s="187"/>
      <c r="AH358" s="187"/>
      <c r="AI358" s="185"/>
      <c r="AJ358" s="189"/>
      <c r="AK358" s="190"/>
      <c r="AL358" s="190"/>
      <c r="AM358" s="191"/>
    </row>
    <row r="359" spans="1:41" ht="15" x14ac:dyDescent="0.25">
      <c r="A359" s="16" t="s">
        <v>26</v>
      </c>
      <c r="B359" s="370" t="s">
        <v>197</v>
      </c>
      <c r="C359" s="371"/>
      <c r="D359" s="20"/>
      <c r="E359" s="18">
        <v>2</v>
      </c>
      <c r="F359" s="19">
        <v>3</v>
      </c>
      <c r="G359" s="20">
        <f t="shared" si="34"/>
        <v>30</v>
      </c>
      <c r="H359" s="17">
        <f t="shared" si="33"/>
        <v>15</v>
      </c>
      <c r="I359" s="17">
        <f>M359+Q359+U359+Y359+AC359+AG359+AK359</f>
        <v>15</v>
      </c>
      <c r="J359" s="17"/>
      <c r="K359" s="17"/>
      <c r="L359" s="16"/>
      <c r="M359" s="17"/>
      <c r="N359" s="17"/>
      <c r="O359" s="19"/>
      <c r="P359" s="20"/>
      <c r="Q359" s="17"/>
      <c r="R359" s="17"/>
      <c r="S359" s="19"/>
      <c r="T359" s="20"/>
      <c r="U359" s="17"/>
      <c r="V359" s="17"/>
      <c r="W359" s="19"/>
      <c r="X359" s="20"/>
      <c r="Y359" s="17"/>
      <c r="Z359" s="17"/>
      <c r="AA359" s="19"/>
      <c r="AB359" s="20">
        <v>15</v>
      </c>
      <c r="AC359" s="17">
        <v>15</v>
      </c>
      <c r="AD359" s="17"/>
      <c r="AE359" s="19"/>
      <c r="AF359" s="20"/>
      <c r="AG359" s="17"/>
      <c r="AH359" s="17"/>
      <c r="AI359" s="19"/>
      <c r="AJ359" s="122"/>
      <c r="AK359" s="123"/>
      <c r="AL359" s="123"/>
      <c r="AM359" s="124"/>
    </row>
    <row r="360" spans="1:41" ht="15" x14ac:dyDescent="0.25">
      <c r="A360" s="16" t="s">
        <v>27</v>
      </c>
      <c r="B360" s="370" t="s">
        <v>198</v>
      </c>
      <c r="C360" s="371"/>
      <c r="D360" s="168"/>
      <c r="E360" s="18">
        <v>1</v>
      </c>
      <c r="F360" s="19">
        <v>1</v>
      </c>
      <c r="G360" s="20">
        <f t="shared" si="34"/>
        <v>15</v>
      </c>
      <c r="H360" s="17"/>
      <c r="I360" s="17"/>
      <c r="J360" s="17">
        <f>N360+R360+V360+Z360+AD360+AH360+AL360</f>
        <v>15</v>
      </c>
      <c r="K360" s="17"/>
      <c r="L360" s="16"/>
      <c r="M360" s="17"/>
      <c r="N360" s="17"/>
      <c r="O360" s="19"/>
      <c r="P360" s="20"/>
      <c r="Q360" s="17"/>
      <c r="R360" s="17"/>
      <c r="S360" s="19"/>
      <c r="T360" s="20"/>
      <c r="U360" s="17"/>
      <c r="V360" s="17"/>
      <c r="W360" s="19"/>
      <c r="X360" s="20"/>
      <c r="Y360" s="17"/>
      <c r="Z360" s="17"/>
      <c r="AA360" s="19"/>
      <c r="AB360" s="20"/>
      <c r="AC360" s="17"/>
      <c r="AD360" s="17">
        <v>15</v>
      </c>
      <c r="AE360" s="19"/>
      <c r="AF360" s="20"/>
      <c r="AG360" s="17"/>
      <c r="AH360" s="17"/>
      <c r="AI360" s="19"/>
      <c r="AJ360" s="122"/>
      <c r="AK360" s="123"/>
      <c r="AL360" s="123"/>
      <c r="AM360" s="124"/>
    </row>
    <row r="361" spans="1:41" ht="15" x14ac:dyDescent="0.25">
      <c r="A361" s="16" t="s">
        <v>28</v>
      </c>
      <c r="B361" s="370" t="s">
        <v>200</v>
      </c>
      <c r="C361" s="371"/>
      <c r="D361" s="33"/>
      <c r="E361" s="18">
        <v>1</v>
      </c>
      <c r="F361" s="19">
        <v>2</v>
      </c>
      <c r="G361" s="20">
        <f>SUM(H361:K361)</f>
        <v>30</v>
      </c>
      <c r="H361" s="17"/>
      <c r="I361" s="17"/>
      <c r="J361" s="17"/>
      <c r="K361" s="162">
        <f>O361+S361+W361+AA361+AE361+AI361+AM361</f>
        <v>30</v>
      </c>
      <c r="L361" s="16"/>
      <c r="M361" s="17"/>
      <c r="N361" s="17"/>
      <c r="O361" s="19"/>
      <c r="P361" s="20"/>
      <c r="Q361" s="17"/>
      <c r="R361" s="17"/>
      <c r="S361" s="19"/>
      <c r="T361" s="20"/>
      <c r="U361" s="17"/>
      <c r="V361" s="17"/>
      <c r="W361" s="19"/>
      <c r="X361" s="20"/>
      <c r="Y361" s="17"/>
      <c r="Z361" s="17"/>
      <c r="AA361" s="19"/>
      <c r="AB361" s="20"/>
      <c r="AC361" s="17"/>
      <c r="AD361" s="17"/>
      <c r="AE361" s="162">
        <v>30</v>
      </c>
      <c r="AF361" s="20"/>
      <c r="AG361" s="17"/>
      <c r="AH361" s="17"/>
      <c r="AI361" s="19"/>
      <c r="AJ361" s="122"/>
      <c r="AK361" s="123"/>
      <c r="AL361" s="123"/>
      <c r="AM361" s="124"/>
    </row>
    <row r="362" spans="1:41" s="192" customFormat="1" ht="15.6" customHeight="1" thickBot="1" x14ac:dyDescent="0.3">
      <c r="A362" s="182" t="s">
        <v>29</v>
      </c>
      <c r="B362" s="525" t="s">
        <v>201</v>
      </c>
      <c r="C362" s="526"/>
      <c r="D362" s="183"/>
      <c r="E362" s="184">
        <v>1</v>
      </c>
      <c r="F362" s="185">
        <v>2</v>
      </c>
      <c r="G362" s="186">
        <f t="shared" si="34"/>
        <v>30</v>
      </c>
      <c r="H362" s="187"/>
      <c r="I362" s="187"/>
      <c r="J362" s="187"/>
      <c r="K362" s="206">
        <f>O362+S362+W362+AA362+AE362+AI362+AM362</f>
        <v>30</v>
      </c>
      <c r="L362" s="182"/>
      <c r="M362" s="187"/>
      <c r="N362" s="187"/>
      <c r="O362" s="185"/>
      <c r="P362" s="186"/>
      <c r="Q362" s="187"/>
      <c r="R362" s="187"/>
      <c r="S362" s="185"/>
      <c r="T362" s="186"/>
      <c r="U362" s="187"/>
      <c r="V362" s="187"/>
      <c r="W362" s="185"/>
      <c r="X362" s="186"/>
      <c r="Y362" s="187"/>
      <c r="Z362" s="187"/>
      <c r="AA362" s="185"/>
      <c r="AB362" s="186"/>
      <c r="AC362" s="187"/>
      <c r="AD362" s="187"/>
      <c r="AE362" s="206">
        <v>30</v>
      </c>
      <c r="AF362" s="186"/>
      <c r="AG362" s="187"/>
      <c r="AH362" s="187"/>
      <c r="AI362" s="185"/>
      <c r="AJ362" s="189"/>
      <c r="AK362" s="190"/>
      <c r="AL362" s="190"/>
      <c r="AM362" s="191"/>
    </row>
    <row r="363" spans="1:41" ht="13.95" customHeight="1" thickTop="1" x14ac:dyDescent="0.25">
      <c r="A363" s="68"/>
      <c r="B363" s="372" t="s">
        <v>17</v>
      </c>
      <c r="C363" s="373"/>
      <c r="D363" s="376">
        <f>SUM(D354:D362)</f>
        <v>1</v>
      </c>
      <c r="E363" s="378">
        <f>SUM(E354:E362)</f>
        <v>15</v>
      </c>
      <c r="F363" s="388">
        <f>SUM(F354:F362)</f>
        <v>25</v>
      </c>
      <c r="G363" s="365">
        <f t="shared" ref="G363:L363" si="35">SUM(G354:G362)</f>
        <v>285</v>
      </c>
      <c r="H363" s="365">
        <f t="shared" si="35"/>
        <v>90</v>
      </c>
      <c r="I363" s="365">
        <f t="shared" si="35"/>
        <v>90</v>
      </c>
      <c r="J363" s="365">
        <f t="shared" si="35"/>
        <v>45</v>
      </c>
      <c r="K363" s="365">
        <f>SUM(K354:K362)</f>
        <v>60</v>
      </c>
      <c r="L363" s="69">
        <f t="shared" si="35"/>
        <v>0</v>
      </c>
      <c r="M363" s="69">
        <f t="shared" ref="M363:AI363" si="36">SUM(M354:M362)</f>
        <v>0</v>
      </c>
      <c r="N363" s="69">
        <f t="shared" si="36"/>
        <v>0</v>
      </c>
      <c r="O363" s="69">
        <f t="shared" si="36"/>
        <v>0</v>
      </c>
      <c r="P363" s="69">
        <f t="shared" si="36"/>
        <v>0</v>
      </c>
      <c r="Q363" s="69">
        <f t="shared" si="36"/>
        <v>0</v>
      </c>
      <c r="R363" s="69">
        <f t="shared" si="36"/>
        <v>0</v>
      </c>
      <c r="S363" s="69">
        <f t="shared" si="36"/>
        <v>0</v>
      </c>
      <c r="T363" s="69">
        <f t="shared" si="36"/>
        <v>0</v>
      </c>
      <c r="U363" s="69">
        <f t="shared" si="36"/>
        <v>0</v>
      </c>
      <c r="V363" s="69">
        <f t="shared" si="36"/>
        <v>0</v>
      </c>
      <c r="W363" s="69">
        <f t="shared" si="36"/>
        <v>0</v>
      </c>
      <c r="X363" s="69">
        <f t="shared" si="36"/>
        <v>0</v>
      </c>
      <c r="Y363" s="69">
        <f t="shared" si="36"/>
        <v>0</v>
      </c>
      <c r="Z363" s="69">
        <f t="shared" si="36"/>
        <v>0</v>
      </c>
      <c r="AA363" s="69">
        <f t="shared" si="36"/>
        <v>0</v>
      </c>
      <c r="AB363" s="69">
        <f>SUM(AB354:AB362)</f>
        <v>90</v>
      </c>
      <c r="AC363" s="69">
        <f>SUM(AC354:AC362)</f>
        <v>90</v>
      </c>
      <c r="AD363" s="69">
        <f>SUM(AD354:AD362)</f>
        <v>45</v>
      </c>
      <c r="AE363" s="69">
        <f>SUM(AE354:AE362)</f>
        <v>60</v>
      </c>
      <c r="AF363" s="69">
        <f t="shared" si="36"/>
        <v>0</v>
      </c>
      <c r="AG363" s="69">
        <f t="shared" si="36"/>
        <v>0</v>
      </c>
      <c r="AH363" s="69">
        <f t="shared" si="36"/>
        <v>0</v>
      </c>
      <c r="AI363" s="69">
        <f t="shared" si="36"/>
        <v>0</v>
      </c>
      <c r="AJ363" s="139">
        <f>SUM(AJ354:AJ362)</f>
        <v>0</v>
      </c>
      <c r="AK363" s="130">
        <f>SUM(AK354:AK362)</f>
        <v>0</v>
      </c>
      <c r="AL363" s="130">
        <f>SUM(AL354:AL362)</f>
        <v>0</v>
      </c>
      <c r="AM363" s="131">
        <f>SUM(AM354:AM362)</f>
        <v>0</v>
      </c>
    </row>
    <row r="364" spans="1:41" ht="13.95" customHeight="1" thickBot="1" x14ac:dyDescent="0.3">
      <c r="A364" s="72"/>
      <c r="B364" s="374"/>
      <c r="C364" s="375"/>
      <c r="D364" s="377"/>
      <c r="E364" s="379"/>
      <c r="F364" s="389"/>
      <c r="G364" s="366"/>
      <c r="H364" s="366"/>
      <c r="I364" s="366"/>
      <c r="J364" s="366"/>
      <c r="K364" s="366"/>
      <c r="L364" s="358">
        <f>SUM(L363:O363)</f>
        <v>0</v>
      </c>
      <c r="M364" s="359"/>
      <c r="N364" s="359"/>
      <c r="O364" s="360"/>
      <c r="P364" s="358">
        <f>SUM(P363:S363)</f>
        <v>0</v>
      </c>
      <c r="Q364" s="359"/>
      <c r="R364" s="359"/>
      <c r="S364" s="360"/>
      <c r="T364" s="358">
        <f>SUM(T363:W363)</f>
        <v>0</v>
      </c>
      <c r="U364" s="359"/>
      <c r="V364" s="359"/>
      <c r="W364" s="360"/>
      <c r="X364" s="358">
        <f>SUM(X363:AA363)</f>
        <v>0</v>
      </c>
      <c r="Y364" s="359"/>
      <c r="Z364" s="359"/>
      <c r="AA364" s="360"/>
      <c r="AB364" s="358">
        <f>SUM(AB363:AE363)</f>
        <v>285</v>
      </c>
      <c r="AC364" s="359"/>
      <c r="AD364" s="359"/>
      <c r="AE364" s="360"/>
      <c r="AF364" s="358">
        <f>SUM(AF363:AI363)</f>
        <v>0</v>
      </c>
      <c r="AG364" s="359"/>
      <c r="AH364" s="359"/>
      <c r="AI364" s="360"/>
      <c r="AJ364" s="367">
        <f>SUM(AJ363:AM363)</f>
        <v>0</v>
      </c>
      <c r="AK364" s="368"/>
      <c r="AL364" s="368"/>
      <c r="AM364" s="369"/>
    </row>
    <row r="365" spans="1:41" x14ac:dyDescent="0.25">
      <c r="A365" s="345" t="s">
        <v>125</v>
      </c>
      <c r="B365" s="346"/>
      <c r="C365" s="347"/>
      <c r="D365" s="348" t="s">
        <v>6</v>
      </c>
      <c r="E365" s="351" t="s">
        <v>7</v>
      </c>
      <c r="F365" s="299" t="s">
        <v>38</v>
      </c>
      <c r="G365" s="382" t="s">
        <v>4</v>
      </c>
      <c r="H365" s="384" t="s">
        <v>8</v>
      </c>
      <c r="I365" s="384" t="s">
        <v>9</v>
      </c>
      <c r="J365" s="384" t="s">
        <v>62</v>
      </c>
      <c r="K365" s="386" t="s">
        <v>34</v>
      </c>
      <c r="L365" s="312" t="s">
        <v>55</v>
      </c>
      <c r="M365" s="313"/>
      <c r="N365" s="313"/>
      <c r="O365" s="314"/>
      <c r="P365" s="312" t="s">
        <v>56</v>
      </c>
      <c r="Q365" s="313"/>
      <c r="R365" s="313"/>
      <c r="S365" s="314"/>
      <c r="T365" s="312" t="s">
        <v>57</v>
      </c>
      <c r="U365" s="313"/>
      <c r="V365" s="313"/>
      <c r="W365" s="314"/>
      <c r="X365" s="312" t="s">
        <v>58</v>
      </c>
      <c r="Y365" s="313"/>
      <c r="Z365" s="313"/>
      <c r="AA365" s="314"/>
      <c r="AB365" s="312" t="s">
        <v>59</v>
      </c>
      <c r="AC365" s="313"/>
      <c r="AD365" s="313"/>
      <c r="AE365" s="314"/>
      <c r="AF365" s="353" t="s">
        <v>60</v>
      </c>
      <c r="AG365" s="343"/>
      <c r="AH365" s="343"/>
      <c r="AI365" s="344"/>
      <c r="AJ365" s="309" t="s">
        <v>61</v>
      </c>
      <c r="AK365" s="310"/>
      <c r="AL365" s="310"/>
      <c r="AM365" s="311"/>
    </row>
    <row r="366" spans="1:41" x14ac:dyDescent="0.25">
      <c r="A366" s="345"/>
      <c r="B366" s="346"/>
      <c r="C366" s="347"/>
      <c r="D366" s="349"/>
      <c r="E366" s="351"/>
      <c r="F366" s="352"/>
      <c r="G366" s="382"/>
      <c r="H366" s="384"/>
      <c r="I366" s="384"/>
      <c r="J366" s="384"/>
      <c r="K366" s="386"/>
      <c r="L366" s="307" t="s">
        <v>8</v>
      </c>
      <c r="M366" s="303" t="s">
        <v>9</v>
      </c>
      <c r="N366" s="305" t="s">
        <v>10</v>
      </c>
      <c r="O366" s="299" t="s">
        <v>63</v>
      </c>
      <c r="P366" s="307" t="s">
        <v>8</v>
      </c>
      <c r="Q366" s="303" t="s">
        <v>9</v>
      </c>
      <c r="R366" s="305" t="s">
        <v>10</v>
      </c>
      <c r="S366" s="299" t="s">
        <v>63</v>
      </c>
      <c r="T366" s="307" t="s">
        <v>8</v>
      </c>
      <c r="U366" s="303" t="s">
        <v>9</v>
      </c>
      <c r="V366" s="305" t="s">
        <v>10</v>
      </c>
      <c r="W366" s="299" t="s">
        <v>63</v>
      </c>
      <c r="X366" s="307" t="s">
        <v>8</v>
      </c>
      <c r="Y366" s="303" t="s">
        <v>9</v>
      </c>
      <c r="Z366" s="305" t="s">
        <v>10</v>
      </c>
      <c r="AA366" s="299" t="s">
        <v>63</v>
      </c>
      <c r="AB366" s="307" t="s">
        <v>8</v>
      </c>
      <c r="AC366" s="303" t="s">
        <v>9</v>
      </c>
      <c r="AD366" s="305" t="s">
        <v>10</v>
      </c>
      <c r="AE366" s="299" t="s">
        <v>63</v>
      </c>
      <c r="AF366" s="307" t="s">
        <v>8</v>
      </c>
      <c r="AG366" s="303" t="s">
        <v>9</v>
      </c>
      <c r="AH366" s="305" t="s">
        <v>10</v>
      </c>
      <c r="AI366" s="299" t="s">
        <v>63</v>
      </c>
      <c r="AJ366" s="354" t="s">
        <v>8</v>
      </c>
      <c r="AK366" s="356" t="s">
        <v>9</v>
      </c>
      <c r="AL366" s="297" t="s">
        <v>10</v>
      </c>
      <c r="AM366" s="295" t="s">
        <v>63</v>
      </c>
    </row>
    <row r="367" spans="1:41" ht="13.8" thickBot="1" x14ac:dyDescent="0.3">
      <c r="A367" s="345"/>
      <c r="B367" s="346"/>
      <c r="C367" s="347"/>
      <c r="D367" s="350"/>
      <c r="E367" s="306"/>
      <c r="F367" s="300"/>
      <c r="G367" s="383"/>
      <c r="H367" s="385"/>
      <c r="I367" s="385"/>
      <c r="J367" s="385"/>
      <c r="K367" s="387"/>
      <c r="L367" s="308"/>
      <c r="M367" s="304"/>
      <c r="N367" s="306"/>
      <c r="O367" s="300"/>
      <c r="P367" s="308"/>
      <c r="Q367" s="304"/>
      <c r="R367" s="306"/>
      <c r="S367" s="300"/>
      <c r="T367" s="308"/>
      <c r="U367" s="304"/>
      <c r="V367" s="306"/>
      <c r="W367" s="300"/>
      <c r="X367" s="308"/>
      <c r="Y367" s="304"/>
      <c r="Z367" s="306"/>
      <c r="AA367" s="300"/>
      <c r="AB367" s="308"/>
      <c r="AC367" s="304"/>
      <c r="AD367" s="306"/>
      <c r="AE367" s="300"/>
      <c r="AF367" s="308"/>
      <c r="AG367" s="304"/>
      <c r="AH367" s="306"/>
      <c r="AI367" s="300"/>
      <c r="AJ367" s="355"/>
      <c r="AK367" s="357"/>
      <c r="AL367" s="298"/>
      <c r="AM367" s="296"/>
    </row>
    <row r="368" spans="1:41" ht="13.2" customHeight="1" x14ac:dyDescent="0.25">
      <c r="A368" s="345"/>
      <c r="B368" s="346"/>
      <c r="C368" s="347"/>
      <c r="D368" s="361">
        <f t="shared" ref="D368:K368" si="37">SUM(D65+D116+D181+D363)</f>
        <v>16</v>
      </c>
      <c r="E368" s="361">
        <f t="shared" si="37"/>
        <v>76</v>
      </c>
      <c r="F368" s="361">
        <f t="shared" si="37"/>
        <v>188</v>
      </c>
      <c r="G368" s="363">
        <f t="shared" si="37"/>
        <v>1890</v>
      </c>
      <c r="H368" s="363">
        <f t="shared" si="37"/>
        <v>645</v>
      </c>
      <c r="I368" s="363">
        <f t="shared" si="37"/>
        <v>600</v>
      </c>
      <c r="J368" s="363">
        <f t="shared" si="37"/>
        <v>405</v>
      </c>
      <c r="K368" s="363">
        <f t="shared" si="37"/>
        <v>240</v>
      </c>
      <c r="L368" s="73">
        <f t="shared" ref="L368:AM368" si="38">SUM(L65+L181+L363+L116)</f>
        <v>165</v>
      </c>
      <c r="M368" s="73">
        <f t="shared" si="38"/>
        <v>180</v>
      </c>
      <c r="N368" s="73">
        <f t="shared" si="38"/>
        <v>60</v>
      </c>
      <c r="O368" s="73">
        <f t="shared" si="38"/>
        <v>0</v>
      </c>
      <c r="P368" s="73">
        <f t="shared" si="38"/>
        <v>180</v>
      </c>
      <c r="Q368" s="73">
        <f t="shared" si="38"/>
        <v>165</v>
      </c>
      <c r="R368" s="73">
        <f t="shared" si="38"/>
        <v>75</v>
      </c>
      <c r="S368" s="73">
        <f t="shared" si="38"/>
        <v>15</v>
      </c>
      <c r="T368" s="73">
        <f t="shared" si="38"/>
        <v>105</v>
      </c>
      <c r="U368" s="73">
        <f t="shared" si="38"/>
        <v>45</v>
      </c>
      <c r="V368" s="73">
        <f t="shared" si="38"/>
        <v>120</v>
      </c>
      <c r="W368" s="73">
        <f t="shared" si="38"/>
        <v>60</v>
      </c>
      <c r="X368" s="73">
        <f t="shared" si="38"/>
        <v>75</v>
      </c>
      <c r="Y368" s="73">
        <f t="shared" si="38"/>
        <v>75</v>
      </c>
      <c r="Z368" s="73">
        <f t="shared" si="38"/>
        <v>90</v>
      </c>
      <c r="AA368" s="73">
        <f t="shared" si="38"/>
        <v>45</v>
      </c>
      <c r="AB368" s="73">
        <f t="shared" si="38"/>
        <v>120</v>
      </c>
      <c r="AC368" s="73">
        <f t="shared" si="38"/>
        <v>135</v>
      </c>
      <c r="AD368" s="73">
        <f t="shared" si="38"/>
        <v>60</v>
      </c>
      <c r="AE368" s="73">
        <f t="shared" si="38"/>
        <v>105</v>
      </c>
      <c r="AF368" s="73">
        <f t="shared" si="38"/>
        <v>0</v>
      </c>
      <c r="AG368" s="73">
        <f t="shared" si="38"/>
        <v>0</v>
      </c>
      <c r="AH368" s="73">
        <f t="shared" si="38"/>
        <v>0</v>
      </c>
      <c r="AI368" s="73">
        <f t="shared" si="38"/>
        <v>15</v>
      </c>
      <c r="AJ368" s="135">
        <f t="shared" si="38"/>
        <v>0</v>
      </c>
      <c r="AK368" s="135">
        <f t="shared" si="38"/>
        <v>0</v>
      </c>
      <c r="AL368" s="135">
        <f t="shared" si="38"/>
        <v>0</v>
      </c>
      <c r="AM368" s="135">
        <f t="shared" si="38"/>
        <v>0</v>
      </c>
      <c r="AO368" s="54" t="s">
        <v>39</v>
      </c>
    </row>
    <row r="369" spans="1:41" ht="13.95" customHeight="1" thickBot="1" x14ac:dyDescent="0.3">
      <c r="A369" s="345"/>
      <c r="B369" s="346"/>
      <c r="C369" s="347"/>
      <c r="D369" s="362"/>
      <c r="E369" s="362"/>
      <c r="F369" s="362"/>
      <c r="G369" s="364"/>
      <c r="H369" s="364"/>
      <c r="I369" s="364"/>
      <c r="J369" s="364"/>
      <c r="K369" s="364"/>
      <c r="L369" s="301">
        <f>SUM(L368:O368)</f>
        <v>405</v>
      </c>
      <c r="M369" s="302"/>
      <c r="N369" s="302"/>
      <c r="O369" s="302"/>
      <c r="P369" s="301">
        <f>SUM(P368:S368)</f>
        <v>435</v>
      </c>
      <c r="Q369" s="302"/>
      <c r="R369" s="302"/>
      <c r="S369" s="302"/>
      <c r="T369" s="301">
        <f>SUM(T368:W368)</f>
        <v>330</v>
      </c>
      <c r="U369" s="302"/>
      <c r="V369" s="302"/>
      <c r="W369" s="302"/>
      <c r="X369" s="301">
        <f>SUM(X368:AA368)</f>
        <v>285</v>
      </c>
      <c r="Y369" s="302"/>
      <c r="Z369" s="302"/>
      <c r="AA369" s="302"/>
      <c r="AB369" s="301">
        <f>SUM(AB368:AE368)</f>
        <v>420</v>
      </c>
      <c r="AC369" s="302"/>
      <c r="AD369" s="302"/>
      <c r="AE369" s="302"/>
      <c r="AF369" s="301">
        <f>SUM(AF368:AI368)</f>
        <v>15</v>
      </c>
      <c r="AG369" s="302"/>
      <c r="AH369" s="302"/>
      <c r="AI369" s="302"/>
      <c r="AJ369" s="292">
        <f>SUM(AJ368:AM368)</f>
        <v>0</v>
      </c>
      <c r="AK369" s="293"/>
      <c r="AL369" s="293"/>
      <c r="AM369" s="294"/>
      <c r="AO369" s="54">
        <f>SUM(L369:AM369)</f>
        <v>1890</v>
      </c>
    </row>
    <row r="370" spans="1:41" x14ac:dyDescent="0.25">
      <c r="A370" s="345"/>
      <c r="B370" s="346"/>
      <c r="C370" s="347"/>
      <c r="D370" s="333" t="s">
        <v>18</v>
      </c>
      <c r="E370" s="334"/>
      <c r="F370" s="335"/>
      <c r="G370" s="342" t="s">
        <v>19</v>
      </c>
      <c r="H370" s="343"/>
      <c r="I370" s="343"/>
      <c r="J370" s="343"/>
      <c r="K370" s="344"/>
      <c r="L370" s="326">
        <f>0+L188</f>
        <v>4</v>
      </c>
      <c r="M370" s="327"/>
      <c r="N370" s="327"/>
      <c r="O370" s="328"/>
      <c r="P370" s="326">
        <f>0+P188</f>
        <v>4</v>
      </c>
      <c r="Q370" s="327"/>
      <c r="R370" s="327"/>
      <c r="S370" s="328"/>
      <c r="T370" s="326">
        <f>0+T188</f>
        <v>3</v>
      </c>
      <c r="U370" s="327"/>
      <c r="V370" s="327"/>
      <c r="W370" s="328"/>
      <c r="X370" s="326">
        <f>0+X188</f>
        <v>2</v>
      </c>
      <c r="Y370" s="327"/>
      <c r="Z370" s="327"/>
      <c r="AA370" s="328"/>
      <c r="AB370" s="326">
        <v>1</v>
      </c>
      <c r="AC370" s="327"/>
      <c r="AD370" s="327"/>
      <c r="AE370" s="328"/>
      <c r="AF370" s="326">
        <f>0+AF188</f>
        <v>0</v>
      </c>
      <c r="AG370" s="327"/>
      <c r="AH370" s="327"/>
      <c r="AI370" s="328"/>
      <c r="AJ370" s="330"/>
      <c r="AK370" s="331"/>
      <c r="AL370" s="331"/>
      <c r="AM370" s="332"/>
      <c r="AO370" s="54">
        <f>SUM(L370:AM370)</f>
        <v>14</v>
      </c>
    </row>
    <row r="371" spans="1:41" x14ac:dyDescent="0.25">
      <c r="A371" s="345"/>
      <c r="B371" s="346"/>
      <c r="C371" s="347"/>
      <c r="D371" s="336"/>
      <c r="E371" s="337"/>
      <c r="F371" s="338"/>
      <c r="G371" s="323" t="s">
        <v>20</v>
      </c>
      <c r="H371" s="324"/>
      <c r="I371" s="324"/>
      <c r="J371" s="324"/>
      <c r="K371" s="325"/>
      <c r="L371" s="326">
        <f>0+L189</f>
        <v>9</v>
      </c>
      <c r="M371" s="327"/>
      <c r="N371" s="327"/>
      <c r="O371" s="328"/>
      <c r="P371" s="326">
        <f>0+P189</f>
        <v>14</v>
      </c>
      <c r="Q371" s="327"/>
      <c r="R371" s="327"/>
      <c r="S371" s="328"/>
      <c r="T371" s="326">
        <f>0+T189</f>
        <v>15</v>
      </c>
      <c r="U371" s="327"/>
      <c r="V371" s="327"/>
      <c r="W371" s="328"/>
      <c r="X371" s="326">
        <f>0+X189</f>
        <v>15</v>
      </c>
      <c r="Y371" s="327"/>
      <c r="Z371" s="327"/>
      <c r="AA371" s="328"/>
      <c r="AB371" s="326">
        <v>18</v>
      </c>
      <c r="AC371" s="327"/>
      <c r="AD371" s="327"/>
      <c r="AE371" s="328"/>
      <c r="AF371" s="326">
        <f>0+AF189</f>
        <v>2</v>
      </c>
      <c r="AG371" s="327"/>
      <c r="AH371" s="327"/>
      <c r="AI371" s="328"/>
      <c r="AJ371" s="320"/>
      <c r="AK371" s="321"/>
      <c r="AL371" s="321"/>
      <c r="AM371" s="322"/>
      <c r="AO371" s="54">
        <f>SUM(L371:AM371)</f>
        <v>73</v>
      </c>
    </row>
    <row r="372" spans="1:41" ht="13.8" thickBot="1" x14ac:dyDescent="0.3">
      <c r="A372" s="345"/>
      <c r="B372" s="346"/>
      <c r="C372" s="347"/>
      <c r="D372" s="339"/>
      <c r="E372" s="340"/>
      <c r="F372" s="341"/>
      <c r="G372" s="323" t="s">
        <v>38</v>
      </c>
      <c r="H372" s="324"/>
      <c r="I372" s="324"/>
      <c r="J372" s="324"/>
      <c r="K372" s="325"/>
      <c r="L372" s="326">
        <f>0+L190</f>
        <v>30</v>
      </c>
      <c r="M372" s="327"/>
      <c r="N372" s="327"/>
      <c r="O372" s="328"/>
      <c r="P372" s="326">
        <f>0+P190</f>
        <v>30</v>
      </c>
      <c r="Q372" s="327"/>
      <c r="R372" s="327"/>
      <c r="S372" s="328"/>
      <c r="T372" s="326">
        <f>0+T190</f>
        <v>30</v>
      </c>
      <c r="U372" s="327"/>
      <c r="V372" s="327"/>
      <c r="W372" s="328"/>
      <c r="X372" s="326">
        <f>0+X190</f>
        <v>30</v>
      </c>
      <c r="Y372" s="327"/>
      <c r="Z372" s="327"/>
      <c r="AA372" s="328"/>
      <c r="AB372" s="326">
        <f>25+AB190</f>
        <v>30</v>
      </c>
      <c r="AC372" s="327"/>
      <c r="AD372" s="327"/>
      <c r="AE372" s="328"/>
      <c r="AF372" s="326">
        <f>0+AF190</f>
        <v>30</v>
      </c>
      <c r="AG372" s="327"/>
      <c r="AH372" s="327"/>
      <c r="AI372" s="328"/>
      <c r="AJ372" s="329"/>
      <c r="AK372" s="329"/>
      <c r="AL372" s="329"/>
      <c r="AM372" s="329"/>
      <c r="AO372" s="54">
        <f>SUM(L372:AM372)</f>
        <v>180</v>
      </c>
    </row>
    <row r="373" spans="1:41" x14ac:dyDescent="0.25">
      <c r="A373" s="76"/>
      <c r="B373" s="77"/>
      <c r="C373" s="77"/>
      <c r="D373" s="77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77"/>
      <c r="T373" s="77"/>
      <c r="U373" s="52"/>
      <c r="V373" s="77"/>
      <c r="W373" s="77"/>
      <c r="X373" s="77"/>
      <c r="Y373" s="77"/>
      <c r="Z373" s="52"/>
      <c r="AA373" s="53"/>
      <c r="AB373" s="78"/>
      <c r="AC373" s="77"/>
      <c r="AD373" s="77"/>
      <c r="AE373" s="77"/>
      <c r="AF373" s="77"/>
      <c r="AG373" s="77"/>
      <c r="AH373" s="77"/>
      <c r="AI373" s="77"/>
      <c r="AJ373" s="77"/>
      <c r="AK373" s="77"/>
      <c r="AL373" s="77"/>
      <c r="AM373" s="79"/>
    </row>
    <row r="374" spans="1:41" ht="13.8" x14ac:dyDescent="0.25">
      <c r="A374" s="80" t="s">
        <v>66</v>
      </c>
      <c r="B374" s="81"/>
      <c r="C374" s="81"/>
      <c r="D374" s="81"/>
      <c r="E374" s="81"/>
      <c r="F374" s="81"/>
      <c r="G374" s="81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  <c r="AA374" s="55"/>
      <c r="AB374" s="82"/>
      <c r="AC374" s="54" t="s">
        <v>154</v>
      </c>
      <c r="AD374" s="54"/>
      <c r="AE374" s="54"/>
      <c r="AF374" s="54"/>
      <c r="AG374" s="54"/>
      <c r="AH374" s="54"/>
      <c r="AI374" s="54"/>
      <c r="AJ374" s="54"/>
      <c r="AK374" s="54"/>
      <c r="AL374" s="54"/>
      <c r="AM374" s="55"/>
    </row>
    <row r="375" spans="1:41" ht="15" customHeight="1" x14ac:dyDescent="0.25">
      <c r="A375" s="140" t="s">
        <v>12</v>
      </c>
      <c r="B375" s="315" t="s">
        <v>145</v>
      </c>
      <c r="C375" s="315"/>
      <c r="D375" s="315"/>
      <c r="E375" s="315"/>
      <c r="F375" s="315"/>
      <c r="G375" s="315"/>
      <c r="H375" s="315"/>
      <c r="I375" s="315"/>
      <c r="J375" s="315"/>
      <c r="K375" s="315"/>
      <c r="L375" s="315"/>
      <c r="M375" s="315"/>
      <c r="N375" s="315"/>
      <c r="O375" s="315"/>
      <c r="P375" s="315"/>
      <c r="Q375" s="315"/>
      <c r="R375" s="315"/>
      <c r="S375" s="315"/>
      <c r="T375" s="315"/>
      <c r="U375" s="315"/>
      <c r="V375" s="315"/>
      <c r="W375" s="315"/>
      <c r="X375" s="315"/>
      <c r="Y375" s="315"/>
      <c r="Z375" s="315"/>
      <c r="AA375" s="316"/>
      <c r="AB375" s="83"/>
      <c r="AC375" s="166" t="s">
        <v>21</v>
      </c>
      <c r="AD375" s="81"/>
      <c r="AE375" s="81"/>
      <c r="AF375" s="54"/>
      <c r="AG375" s="54"/>
      <c r="AH375" s="54"/>
      <c r="AI375" s="54"/>
      <c r="AJ375" s="54"/>
      <c r="AK375" s="58"/>
      <c r="AL375" s="58"/>
      <c r="AM375" s="84"/>
    </row>
    <row r="376" spans="1:41" ht="15" x14ac:dyDescent="0.25">
      <c r="A376" s="140"/>
      <c r="B376" s="315"/>
      <c r="C376" s="315"/>
      <c r="D376" s="315"/>
      <c r="E376" s="315"/>
      <c r="F376" s="315"/>
      <c r="G376" s="315"/>
      <c r="H376" s="315"/>
      <c r="I376" s="315"/>
      <c r="J376" s="315"/>
      <c r="K376" s="315"/>
      <c r="L376" s="315"/>
      <c r="M376" s="315"/>
      <c r="N376" s="315"/>
      <c r="O376" s="315"/>
      <c r="P376" s="315"/>
      <c r="Q376" s="315"/>
      <c r="R376" s="315"/>
      <c r="S376" s="315"/>
      <c r="T376" s="315"/>
      <c r="U376" s="315"/>
      <c r="V376" s="315"/>
      <c r="W376" s="315"/>
      <c r="X376" s="315"/>
      <c r="Y376" s="315"/>
      <c r="Z376" s="315"/>
      <c r="AA376" s="316"/>
      <c r="AB376" s="82"/>
      <c r="AC376" s="85" t="s">
        <v>146</v>
      </c>
      <c r="AD376" s="85"/>
      <c r="AE376" s="85"/>
      <c r="AF376" s="85"/>
      <c r="AG376" s="86"/>
      <c r="AH376" s="54"/>
      <c r="AI376" s="54"/>
      <c r="AJ376" s="86"/>
      <c r="AK376" s="86"/>
      <c r="AL376" s="86"/>
      <c r="AM376" s="55"/>
    </row>
    <row r="377" spans="1:41" ht="15" x14ac:dyDescent="0.25">
      <c r="A377" s="140" t="s">
        <v>13</v>
      </c>
      <c r="B377" s="2" t="s">
        <v>97</v>
      </c>
      <c r="C377" s="4"/>
      <c r="D377" s="54"/>
      <c r="E377" s="54"/>
      <c r="F377" s="5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81"/>
      <c r="R377" s="81"/>
      <c r="S377" s="81"/>
      <c r="T377" s="81"/>
      <c r="U377" s="81"/>
      <c r="V377" s="81"/>
      <c r="W377" s="81"/>
      <c r="X377" s="54"/>
      <c r="Y377" s="54"/>
      <c r="Z377" s="54"/>
      <c r="AA377" s="55"/>
      <c r="AB377" s="82"/>
      <c r="AC377" s="85" t="s">
        <v>67</v>
      </c>
      <c r="AD377" s="85" t="s">
        <v>68</v>
      </c>
      <c r="AE377" s="81"/>
      <c r="AF377" s="81"/>
      <c r="AG377" s="54"/>
      <c r="AH377" s="54"/>
      <c r="AI377" s="54"/>
      <c r="AJ377" s="54"/>
      <c r="AK377" s="54"/>
      <c r="AL377" s="54"/>
      <c r="AM377" s="87"/>
    </row>
    <row r="378" spans="1:41" ht="15.6" thickTop="1" x14ac:dyDescent="0.25">
      <c r="A378" s="140" t="s">
        <v>14</v>
      </c>
      <c r="B378" s="4" t="s">
        <v>212</v>
      </c>
      <c r="C378" s="4"/>
      <c r="D378" s="4"/>
      <c r="E378" s="4"/>
      <c r="F378" s="4"/>
      <c r="G378" s="4"/>
      <c r="H378" s="27"/>
      <c r="I378" s="27"/>
      <c r="J378" s="27"/>
      <c r="K378" s="27"/>
      <c r="L378" s="27"/>
      <c r="M378" s="27"/>
      <c r="N378" s="27"/>
      <c r="O378" s="27"/>
      <c r="P378" s="27"/>
      <c r="Q378" s="88"/>
      <c r="R378" s="88"/>
      <c r="S378" s="88"/>
      <c r="T378" s="88"/>
      <c r="U378" s="88"/>
      <c r="V378" s="88"/>
      <c r="W378" s="88"/>
      <c r="X378" s="54"/>
      <c r="Y378" s="54"/>
      <c r="Z378" s="54"/>
      <c r="AA378" s="55"/>
      <c r="AB378" s="82"/>
      <c r="AC378" s="85" t="s">
        <v>69</v>
      </c>
      <c r="AD378" s="85" t="s">
        <v>70</v>
      </c>
      <c r="AE378" s="88"/>
      <c r="AF378" s="88"/>
      <c r="AG378" s="54"/>
      <c r="AH378" s="54"/>
      <c r="AI378" s="54"/>
      <c r="AJ378" s="54"/>
      <c r="AK378" s="54"/>
      <c r="AL378" s="54"/>
      <c r="AM378" s="55"/>
    </row>
    <row r="379" spans="1:41" ht="15" x14ac:dyDescent="0.25">
      <c r="A379" s="140" t="s">
        <v>15</v>
      </c>
      <c r="B379" s="4" t="s">
        <v>98</v>
      </c>
      <c r="C379" s="4"/>
      <c r="D379" s="4"/>
      <c r="E379" s="4"/>
      <c r="F379" s="4"/>
      <c r="G379" s="4"/>
      <c r="H379" s="4"/>
      <c r="I379" s="4"/>
      <c r="J379" s="4"/>
      <c r="K379" s="30"/>
      <c r="L379" s="4"/>
      <c r="M379" s="4"/>
      <c r="N379" s="4"/>
      <c r="O379" s="4"/>
      <c r="P379" s="4"/>
      <c r="Q379" s="81"/>
      <c r="R379" s="81"/>
      <c r="S379" s="81"/>
      <c r="T379" s="81"/>
      <c r="U379" s="81"/>
      <c r="V379" s="81"/>
      <c r="W379" s="81"/>
      <c r="X379" s="54"/>
      <c r="Y379" s="54"/>
      <c r="Z379" s="54"/>
      <c r="AA379" s="55"/>
      <c r="AB379" s="82"/>
      <c r="AC379" s="85" t="s">
        <v>62</v>
      </c>
      <c r="AD379" s="146" t="s">
        <v>71</v>
      </c>
      <c r="AE379" s="81"/>
      <c r="AF379" s="81"/>
      <c r="AG379" s="54"/>
      <c r="AH379" s="54"/>
      <c r="AI379" s="54"/>
      <c r="AJ379" s="54"/>
      <c r="AK379" s="54"/>
      <c r="AL379" s="54"/>
      <c r="AM379" s="55"/>
    </row>
    <row r="380" spans="1:41" ht="15" customHeight="1" x14ac:dyDescent="0.25">
      <c r="A380" s="140" t="s">
        <v>16</v>
      </c>
      <c r="B380" s="516" t="s">
        <v>213</v>
      </c>
      <c r="C380" s="516"/>
      <c r="D380" s="516"/>
      <c r="E380" s="516"/>
      <c r="F380" s="516"/>
      <c r="G380" s="516"/>
      <c r="H380" s="516"/>
      <c r="I380" s="516"/>
      <c r="J380" s="516"/>
      <c r="K380" s="516"/>
      <c r="L380" s="516"/>
      <c r="M380" s="516"/>
      <c r="N380" s="516"/>
      <c r="O380" s="516"/>
      <c r="P380" s="516"/>
      <c r="Q380" s="516"/>
      <c r="R380" s="516"/>
      <c r="S380" s="516"/>
      <c r="T380" s="516"/>
      <c r="U380" s="516"/>
      <c r="V380" s="516"/>
      <c r="W380" s="516"/>
      <c r="X380" s="516"/>
      <c r="Y380" s="516"/>
      <c r="Z380" s="516"/>
      <c r="AA380" s="524"/>
      <c r="AB380" s="82"/>
      <c r="AC380" s="85" t="s">
        <v>72</v>
      </c>
      <c r="AD380" s="85" t="s">
        <v>73</v>
      </c>
      <c r="AE380" s="81"/>
      <c r="AF380" s="81"/>
      <c r="AG380" s="54"/>
      <c r="AH380" s="54"/>
      <c r="AI380" s="54"/>
      <c r="AJ380" s="54"/>
      <c r="AK380" s="54"/>
      <c r="AL380" s="54"/>
      <c r="AM380" s="55"/>
    </row>
    <row r="381" spans="1:41" ht="15" x14ac:dyDescent="0.25">
      <c r="A381" s="28"/>
      <c r="B381" s="516"/>
      <c r="C381" s="516"/>
      <c r="D381" s="516"/>
      <c r="E381" s="516"/>
      <c r="F381" s="516"/>
      <c r="G381" s="516"/>
      <c r="H381" s="516"/>
      <c r="I381" s="516"/>
      <c r="J381" s="516"/>
      <c r="K381" s="516"/>
      <c r="L381" s="516"/>
      <c r="M381" s="516"/>
      <c r="N381" s="516"/>
      <c r="O381" s="516"/>
      <c r="P381" s="516"/>
      <c r="Q381" s="516"/>
      <c r="R381" s="516"/>
      <c r="S381" s="516"/>
      <c r="T381" s="516"/>
      <c r="U381" s="516"/>
      <c r="V381" s="516"/>
      <c r="W381" s="516"/>
      <c r="X381" s="516"/>
      <c r="Y381" s="516"/>
      <c r="Z381" s="516"/>
      <c r="AA381" s="524"/>
      <c r="AB381" s="82"/>
      <c r="AC381" s="85" t="s">
        <v>22</v>
      </c>
      <c r="AD381" s="85" t="s">
        <v>74</v>
      </c>
      <c r="AE381" s="81"/>
      <c r="AF381" s="81"/>
      <c r="AG381" s="54"/>
      <c r="AH381" s="54"/>
      <c r="AI381" s="54"/>
      <c r="AJ381" s="54"/>
      <c r="AK381" s="54"/>
      <c r="AL381" s="54"/>
      <c r="AM381" s="55"/>
    </row>
    <row r="382" spans="1:41" ht="15" x14ac:dyDescent="0.25">
      <c r="A382" s="28"/>
      <c r="B382" s="5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81"/>
      <c r="R382" s="81"/>
      <c r="S382" s="81"/>
      <c r="T382" s="81"/>
      <c r="U382" s="81"/>
      <c r="V382" s="81"/>
      <c r="W382" s="81"/>
      <c r="X382" s="54"/>
      <c r="Y382" s="54"/>
      <c r="Z382" s="54"/>
      <c r="AA382" s="55"/>
      <c r="AB382" s="82"/>
      <c r="AC382" s="161" t="s">
        <v>140</v>
      </c>
      <c r="AD382" s="85" t="s">
        <v>141</v>
      </c>
      <c r="AE382" s="81"/>
      <c r="AF382" s="81"/>
      <c r="AG382" s="54"/>
      <c r="AH382" s="54"/>
      <c r="AI382" s="54"/>
      <c r="AJ382" s="54"/>
      <c r="AK382" s="54"/>
      <c r="AL382" s="54"/>
      <c r="AM382" s="55"/>
    </row>
    <row r="383" spans="1:41" ht="15" x14ac:dyDescent="0.25">
      <c r="A383" s="28"/>
      <c r="B383" s="54"/>
      <c r="C383" s="5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81"/>
      <c r="R383" s="81"/>
      <c r="S383" s="81"/>
      <c r="T383" s="81"/>
      <c r="U383" s="81"/>
      <c r="V383" s="81"/>
      <c r="W383" s="81"/>
      <c r="X383" s="54"/>
      <c r="Y383" s="54"/>
      <c r="Z383" s="54"/>
      <c r="AA383" s="55"/>
      <c r="AB383" s="82"/>
      <c r="AC383" s="89"/>
      <c r="AD383" s="85" t="s">
        <v>75</v>
      </c>
      <c r="AE383" s="54"/>
      <c r="AF383" s="81"/>
      <c r="AG383" s="156"/>
      <c r="AH383" s="54" t="s">
        <v>136</v>
      </c>
      <c r="AI383" s="54"/>
      <c r="AJ383" s="54"/>
      <c r="AK383" s="54"/>
      <c r="AL383" s="54"/>
      <c r="AM383" s="55"/>
    </row>
    <row r="384" spans="1:41" ht="14.4" thickBot="1" x14ac:dyDescent="0.3">
      <c r="A384" s="90"/>
      <c r="B384" s="91"/>
      <c r="C384" s="91"/>
      <c r="D384" s="91"/>
      <c r="E384" s="92"/>
      <c r="F384" s="92"/>
      <c r="G384" s="92"/>
      <c r="H384" s="92"/>
      <c r="I384" s="92"/>
      <c r="J384" s="92"/>
      <c r="K384" s="91"/>
      <c r="L384" s="91"/>
      <c r="M384" s="91"/>
      <c r="N384" s="91"/>
      <c r="O384" s="91"/>
      <c r="P384" s="91"/>
      <c r="Q384" s="91"/>
      <c r="R384" s="91"/>
      <c r="S384" s="91"/>
      <c r="T384" s="91"/>
      <c r="U384" s="93"/>
      <c r="V384" s="93"/>
      <c r="W384" s="93"/>
      <c r="X384" s="93"/>
      <c r="Y384" s="93"/>
      <c r="Z384" s="93"/>
      <c r="AA384" s="94"/>
      <c r="AB384" s="317" t="s">
        <v>135</v>
      </c>
      <c r="AC384" s="318"/>
      <c r="AD384" s="318"/>
      <c r="AE384" s="318"/>
      <c r="AF384" s="318"/>
      <c r="AG384" s="318"/>
      <c r="AH384" s="318"/>
      <c r="AI384" s="318"/>
      <c r="AJ384" s="318"/>
      <c r="AK384" s="318"/>
      <c r="AL384" s="318"/>
      <c r="AM384" s="319"/>
    </row>
    <row r="385" spans="1:39" ht="15" x14ac:dyDescent="0.25">
      <c r="A385" s="437"/>
      <c r="B385" s="438"/>
      <c r="C385" s="439"/>
      <c r="D385" s="440" t="s">
        <v>217</v>
      </c>
      <c r="E385" s="441"/>
      <c r="F385" s="441"/>
      <c r="G385" s="441"/>
      <c r="H385" s="441"/>
      <c r="I385" s="441"/>
      <c r="J385" s="441"/>
      <c r="K385" s="441"/>
      <c r="L385" s="441"/>
      <c r="M385" s="441"/>
      <c r="N385" s="441"/>
      <c r="O385" s="441"/>
      <c r="P385" s="441"/>
      <c r="Q385" s="441"/>
      <c r="R385" s="441"/>
      <c r="S385" s="441"/>
      <c r="T385" s="441"/>
      <c r="U385" s="441"/>
      <c r="V385" s="441"/>
      <c r="W385" s="441"/>
      <c r="X385" s="442"/>
      <c r="Y385" s="442"/>
      <c r="Z385" s="442"/>
      <c r="AA385" s="443"/>
      <c r="AB385" s="448"/>
      <c r="AC385" s="334"/>
      <c r="AD385" s="334"/>
      <c r="AE385" s="334"/>
      <c r="AF385" s="334"/>
      <c r="AG385" s="334"/>
      <c r="AH385" s="334"/>
      <c r="AI385" s="334"/>
      <c r="AJ385" s="334"/>
      <c r="AK385" s="334"/>
      <c r="AL385" s="334"/>
      <c r="AM385" s="449"/>
    </row>
    <row r="386" spans="1:39" ht="15" x14ac:dyDescent="0.25">
      <c r="A386" s="434" t="s">
        <v>91</v>
      </c>
      <c r="B386" s="337"/>
      <c r="C386" s="435"/>
      <c r="D386" s="444"/>
      <c r="E386" s="445"/>
      <c r="F386" s="445"/>
      <c r="G386" s="445"/>
      <c r="H386" s="445"/>
      <c r="I386" s="445"/>
      <c r="J386" s="445"/>
      <c r="K386" s="445"/>
      <c r="L386" s="445"/>
      <c r="M386" s="445"/>
      <c r="N386" s="445"/>
      <c r="O386" s="445"/>
      <c r="P386" s="445"/>
      <c r="Q386" s="445"/>
      <c r="R386" s="445"/>
      <c r="S386" s="445"/>
      <c r="T386" s="445"/>
      <c r="U386" s="445"/>
      <c r="V386" s="445"/>
      <c r="W386" s="445"/>
      <c r="X386" s="446"/>
      <c r="Y386" s="446"/>
      <c r="Z386" s="446"/>
      <c r="AA386" s="447"/>
      <c r="AB386" s="434"/>
      <c r="AC386" s="337"/>
      <c r="AD386" s="337"/>
      <c r="AE386" s="337"/>
      <c r="AF386" s="337"/>
      <c r="AG386" s="337"/>
      <c r="AH386" s="337"/>
      <c r="AI386" s="337"/>
      <c r="AJ386" s="337"/>
      <c r="AK386" s="337"/>
      <c r="AL386" s="337"/>
      <c r="AM386" s="436"/>
    </row>
    <row r="387" spans="1:39" ht="34.799999999999997" x14ac:dyDescent="0.25">
      <c r="A387" s="434"/>
      <c r="B387" s="337"/>
      <c r="C387" s="435"/>
      <c r="D387" s="2" t="s">
        <v>53</v>
      </c>
      <c r="E387" s="50"/>
      <c r="F387" s="50"/>
      <c r="G387" s="50"/>
      <c r="H387" s="50"/>
      <c r="I387" s="57" t="str">
        <f>D9</f>
        <v>PROFIL PRAKTYCZNY</v>
      </c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4"/>
      <c r="Y387" s="54"/>
      <c r="Z387" s="54"/>
      <c r="AA387" s="54"/>
      <c r="AB387" s="434"/>
      <c r="AC387" s="337"/>
      <c r="AD387" s="337"/>
      <c r="AE387" s="337"/>
      <c r="AF387" s="337"/>
      <c r="AG387" s="337"/>
      <c r="AH387" s="337"/>
      <c r="AI387" s="337"/>
      <c r="AJ387" s="337"/>
      <c r="AK387" s="337"/>
      <c r="AL387" s="337"/>
      <c r="AM387" s="436"/>
    </row>
    <row r="388" spans="1:39" ht="15" x14ac:dyDescent="0.25">
      <c r="A388" s="434"/>
      <c r="B388" s="418"/>
      <c r="C388" s="419"/>
      <c r="D388" s="2" t="s">
        <v>41</v>
      </c>
      <c r="E388" s="56"/>
      <c r="F388" s="56"/>
      <c r="G388" s="56"/>
      <c r="H388" s="56"/>
      <c r="I388" s="57" t="str">
        <f>D10</f>
        <v>STUDIA PIERWSZEGO STOPNIA (3-letnie, licencjackie)</v>
      </c>
      <c r="J388" s="4"/>
      <c r="K388" s="56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2"/>
      <c r="W388" s="2"/>
      <c r="X388" s="4"/>
      <c r="Y388" s="2"/>
      <c r="Z388" s="2"/>
      <c r="AA388" s="2"/>
      <c r="AB388" s="413"/>
      <c r="AC388" s="414"/>
      <c r="AD388" s="414"/>
      <c r="AE388" s="414"/>
      <c r="AF388" s="414"/>
      <c r="AG388" s="414"/>
      <c r="AH388" s="414"/>
      <c r="AI388" s="414"/>
      <c r="AJ388" s="414"/>
      <c r="AK388" s="414"/>
      <c r="AL388" s="414"/>
      <c r="AM388" s="416"/>
    </row>
    <row r="389" spans="1:39" ht="15" x14ac:dyDescent="0.25">
      <c r="A389" s="417" t="s">
        <v>54</v>
      </c>
      <c r="B389" s="418"/>
      <c r="C389" s="419"/>
      <c r="D389" s="2" t="s">
        <v>40</v>
      </c>
      <c r="E389" s="56"/>
      <c r="F389" s="56"/>
      <c r="G389" s="2"/>
      <c r="H389" s="2"/>
      <c r="I389" s="57" t="str">
        <f>D11</f>
        <v>STUDIA STACJONARNE</v>
      </c>
      <c r="J389" s="4"/>
      <c r="K389" s="57"/>
      <c r="L389" s="57"/>
      <c r="M389" s="58"/>
      <c r="N389" s="56"/>
      <c r="O389" s="57"/>
      <c r="P389" s="57"/>
      <c r="Q389" s="57"/>
      <c r="R389" s="57"/>
      <c r="S389" s="57"/>
      <c r="T389" s="57"/>
      <c r="U389" s="57"/>
      <c r="V389" s="2"/>
      <c r="W389" s="2"/>
      <c r="X389" s="4"/>
      <c r="Y389" s="49"/>
      <c r="Z389" s="49"/>
      <c r="AA389" s="49"/>
      <c r="AB389" s="413" t="s">
        <v>86</v>
      </c>
      <c r="AC389" s="414"/>
      <c r="AD389" s="414"/>
      <c r="AE389" s="414"/>
      <c r="AF389" s="414"/>
      <c r="AG389" s="414"/>
      <c r="AH389" s="414"/>
      <c r="AI389" s="414"/>
      <c r="AJ389" s="414"/>
      <c r="AK389" s="414"/>
      <c r="AL389" s="414"/>
      <c r="AM389" s="416"/>
    </row>
    <row r="390" spans="1:39" ht="15" x14ac:dyDescent="0.25">
      <c r="A390" s="413" t="s">
        <v>36</v>
      </c>
      <c r="B390" s="414"/>
      <c r="C390" s="415"/>
      <c r="D390" s="2" t="s">
        <v>0</v>
      </c>
      <c r="E390" s="2"/>
      <c r="F390" s="2"/>
      <c r="G390" s="2"/>
      <c r="H390" s="2"/>
      <c r="I390" s="57" t="str">
        <f>D8</f>
        <v>FINANSE I RACHUNKOWOŚĆ</v>
      </c>
      <c r="J390" s="4"/>
      <c r="K390" s="57"/>
      <c r="L390" s="57"/>
      <c r="M390" s="57"/>
      <c r="N390" s="56"/>
      <c r="O390" s="57"/>
      <c r="P390" s="57"/>
      <c r="Q390" s="57"/>
      <c r="R390" s="57"/>
      <c r="S390" s="57"/>
      <c r="T390" s="57"/>
      <c r="U390" s="57"/>
      <c r="V390" s="2"/>
      <c r="W390" s="2"/>
      <c r="X390" s="4"/>
      <c r="Y390" s="49"/>
      <c r="Z390" s="49"/>
      <c r="AA390" s="49"/>
      <c r="AB390" s="413" t="s">
        <v>52</v>
      </c>
      <c r="AC390" s="414"/>
      <c r="AD390" s="414"/>
      <c r="AE390" s="414"/>
      <c r="AF390" s="414"/>
      <c r="AG390" s="414"/>
      <c r="AH390" s="414"/>
      <c r="AI390" s="414"/>
      <c r="AJ390" s="414"/>
      <c r="AK390" s="414"/>
      <c r="AL390" s="414"/>
      <c r="AM390" s="416"/>
    </row>
    <row r="391" spans="1:39" ht="15" x14ac:dyDescent="0.25">
      <c r="A391" s="417" t="s">
        <v>37</v>
      </c>
      <c r="B391" s="418"/>
      <c r="C391" s="419"/>
      <c r="D391" s="5" t="s">
        <v>1</v>
      </c>
      <c r="E391" s="2"/>
      <c r="F391" s="2"/>
      <c r="G391" s="2"/>
      <c r="H391" s="2"/>
      <c r="I391" s="57" t="s">
        <v>211</v>
      </c>
      <c r="J391" s="4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2"/>
      <c r="W391" s="2"/>
      <c r="X391" s="4"/>
      <c r="Y391" s="2"/>
      <c r="Z391" s="2"/>
      <c r="AA391" s="2"/>
      <c r="AB391" s="417"/>
      <c r="AC391" s="418"/>
      <c r="AD391" s="418"/>
      <c r="AE391" s="418"/>
      <c r="AF391" s="418"/>
      <c r="AG391" s="418"/>
      <c r="AH391" s="418"/>
      <c r="AI391" s="418"/>
      <c r="AJ391" s="418"/>
      <c r="AK391" s="418"/>
      <c r="AL391" s="418"/>
      <c r="AM391" s="420"/>
    </row>
    <row r="392" spans="1:39" ht="15.6" thickBot="1" x14ac:dyDescent="0.3">
      <c r="A392" s="421"/>
      <c r="B392" s="422"/>
      <c r="C392" s="423"/>
      <c r="D392" s="424"/>
      <c r="E392" s="422"/>
      <c r="F392" s="422"/>
      <c r="G392" s="422"/>
      <c r="H392" s="422"/>
      <c r="I392" s="422"/>
      <c r="J392" s="422"/>
      <c r="K392" s="422"/>
      <c r="L392" s="422"/>
      <c r="M392" s="422"/>
      <c r="N392" s="422"/>
      <c r="O392" s="422"/>
      <c r="P392" s="422"/>
      <c r="Q392" s="422"/>
      <c r="R392" s="422"/>
      <c r="S392" s="422"/>
      <c r="T392" s="422"/>
      <c r="U392" s="422"/>
      <c r="V392" s="422"/>
      <c r="W392" s="422"/>
      <c r="X392" s="422"/>
      <c r="Y392" s="422"/>
      <c r="Z392" s="422"/>
      <c r="AA392" s="425"/>
      <c r="AB392" s="426"/>
      <c r="AC392" s="427"/>
      <c r="AD392" s="427"/>
      <c r="AE392" s="427"/>
      <c r="AF392" s="427"/>
      <c r="AG392" s="427"/>
      <c r="AH392" s="427"/>
      <c r="AI392" s="427"/>
      <c r="AJ392" s="427"/>
      <c r="AK392" s="427"/>
      <c r="AL392" s="427"/>
      <c r="AM392" s="428"/>
    </row>
    <row r="393" spans="1:39" ht="14.4" thickBot="1" x14ac:dyDescent="0.3">
      <c r="A393" s="107"/>
      <c r="B393" s="62"/>
      <c r="C393" s="62"/>
      <c r="D393" s="60"/>
      <c r="E393" s="54"/>
      <c r="F393" s="54"/>
      <c r="G393" s="54"/>
      <c r="H393" s="54"/>
      <c r="I393" s="54"/>
      <c r="J393" s="54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08"/>
      <c r="V393" s="86"/>
      <c r="W393" s="86"/>
      <c r="X393" s="85"/>
      <c r="Y393" s="85"/>
      <c r="Z393" s="85"/>
      <c r="AA393" s="85"/>
      <c r="AB393" s="85"/>
      <c r="AC393" s="85"/>
      <c r="AD393" s="85"/>
      <c r="AE393" s="85"/>
      <c r="AF393" s="85"/>
      <c r="AG393" s="85"/>
      <c r="AH393" s="85"/>
      <c r="AI393" s="85"/>
      <c r="AJ393" s="85"/>
      <c r="AK393" s="85"/>
      <c r="AL393" s="54"/>
      <c r="AM393" s="55"/>
    </row>
    <row r="394" spans="1:39" x14ac:dyDescent="0.25">
      <c r="A394" s="396" t="s">
        <v>76</v>
      </c>
      <c r="B394" s="399" t="s">
        <v>47</v>
      </c>
      <c r="C394" s="400"/>
      <c r="D394" s="405" t="s">
        <v>2</v>
      </c>
      <c r="E394" s="406"/>
      <c r="F394" s="407"/>
      <c r="G394" s="411" t="s">
        <v>3</v>
      </c>
      <c r="H394" s="343"/>
      <c r="I394" s="343"/>
      <c r="J394" s="343"/>
      <c r="K394" s="343"/>
      <c r="L394" s="353" t="s">
        <v>127</v>
      </c>
      <c r="M394" s="343"/>
      <c r="N394" s="343"/>
      <c r="O394" s="343"/>
      <c r="P394" s="343"/>
      <c r="Q394" s="343"/>
      <c r="R394" s="343"/>
      <c r="S394" s="343"/>
      <c r="T394" s="343"/>
      <c r="U394" s="343"/>
      <c r="V394" s="343"/>
      <c r="W394" s="343"/>
      <c r="X394" s="343"/>
      <c r="Y394" s="343"/>
      <c r="Z394" s="343"/>
      <c r="AA394" s="343"/>
      <c r="AB394" s="343"/>
      <c r="AC394" s="343"/>
      <c r="AD394" s="343"/>
      <c r="AE394" s="343"/>
      <c r="AF394" s="343"/>
      <c r="AG394" s="343"/>
      <c r="AH394" s="343"/>
      <c r="AI394" s="343"/>
      <c r="AJ394" s="343"/>
      <c r="AK394" s="343"/>
      <c r="AL394" s="343"/>
      <c r="AM394" s="344"/>
    </row>
    <row r="395" spans="1:39" x14ac:dyDescent="0.25">
      <c r="A395" s="397"/>
      <c r="B395" s="401"/>
      <c r="C395" s="402"/>
      <c r="D395" s="408"/>
      <c r="E395" s="409"/>
      <c r="F395" s="410"/>
      <c r="G395" s="307" t="s">
        <v>4</v>
      </c>
      <c r="H395" s="384" t="s">
        <v>5</v>
      </c>
      <c r="I395" s="384"/>
      <c r="J395" s="384"/>
      <c r="K395" s="386"/>
      <c r="L395" s="312" t="s">
        <v>55</v>
      </c>
      <c r="M395" s="313"/>
      <c r="N395" s="313"/>
      <c r="O395" s="314"/>
      <c r="P395" s="312" t="s">
        <v>56</v>
      </c>
      <c r="Q395" s="313"/>
      <c r="R395" s="313"/>
      <c r="S395" s="314"/>
      <c r="T395" s="312" t="s">
        <v>57</v>
      </c>
      <c r="U395" s="313"/>
      <c r="V395" s="313"/>
      <c r="W395" s="314"/>
      <c r="X395" s="312" t="s">
        <v>58</v>
      </c>
      <c r="Y395" s="313"/>
      <c r="Z395" s="313"/>
      <c r="AA395" s="314"/>
      <c r="AB395" s="312" t="s">
        <v>59</v>
      </c>
      <c r="AC395" s="313"/>
      <c r="AD395" s="313"/>
      <c r="AE395" s="314"/>
      <c r="AF395" s="312" t="s">
        <v>60</v>
      </c>
      <c r="AG395" s="313"/>
      <c r="AH395" s="313"/>
      <c r="AI395" s="314"/>
      <c r="AJ395" s="309" t="s">
        <v>61</v>
      </c>
      <c r="AK395" s="310"/>
      <c r="AL395" s="310"/>
      <c r="AM395" s="311"/>
    </row>
    <row r="396" spans="1:39" x14ac:dyDescent="0.25">
      <c r="A396" s="397"/>
      <c r="B396" s="401"/>
      <c r="C396" s="402"/>
      <c r="D396" s="349" t="s">
        <v>6</v>
      </c>
      <c r="E396" s="305" t="s">
        <v>7</v>
      </c>
      <c r="F396" s="299" t="s">
        <v>38</v>
      </c>
      <c r="G396" s="412"/>
      <c r="H396" s="384" t="s">
        <v>8</v>
      </c>
      <c r="I396" s="384" t="s">
        <v>9</v>
      </c>
      <c r="J396" s="384" t="s">
        <v>62</v>
      </c>
      <c r="K396" s="386" t="s">
        <v>142</v>
      </c>
      <c r="L396" s="429" t="s">
        <v>84</v>
      </c>
      <c r="M396" s="430"/>
      <c r="N396" s="430"/>
      <c r="O396" s="430"/>
      <c r="P396" s="430"/>
      <c r="Q396" s="430"/>
      <c r="R396" s="430"/>
      <c r="S396" s="430"/>
      <c r="T396" s="430"/>
      <c r="U396" s="430"/>
      <c r="V396" s="430"/>
      <c r="W396" s="430"/>
      <c r="X396" s="430"/>
      <c r="Y396" s="430"/>
      <c r="Z396" s="430"/>
      <c r="AA396" s="430"/>
      <c r="AB396" s="430"/>
      <c r="AC396" s="430"/>
      <c r="AD396" s="430"/>
      <c r="AE396" s="430"/>
      <c r="AF396" s="430"/>
      <c r="AG396" s="430"/>
      <c r="AH396" s="430"/>
      <c r="AI396" s="430"/>
      <c r="AJ396" s="430"/>
      <c r="AK396" s="430"/>
      <c r="AL396" s="430"/>
      <c r="AM396" s="431"/>
    </row>
    <row r="397" spans="1:39" x14ac:dyDescent="0.25">
      <c r="A397" s="397"/>
      <c r="B397" s="401"/>
      <c r="C397" s="402"/>
      <c r="D397" s="349"/>
      <c r="E397" s="351"/>
      <c r="F397" s="352"/>
      <c r="G397" s="412"/>
      <c r="H397" s="384"/>
      <c r="I397" s="384"/>
      <c r="J397" s="384"/>
      <c r="K397" s="386"/>
      <c r="L397" s="307" t="s">
        <v>8</v>
      </c>
      <c r="M397" s="303" t="s">
        <v>9</v>
      </c>
      <c r="N397" s="305" t="s">
        <v>10</v>
      </c>
      <c r="O397" s="299" t="s">
        <v>143</v>
      </c>
      <c r="P397" s="307" t="s">
        <v>8</v>
      </c>
      <c r="Q397" s="303" t="s">
        <v>9</v>
      </c>
      <c r="R397" s="305" t="s">
        <v>10</v>
      </c>
      <c r="S397" s="299" t="s">
        <v>143</v>
      </c>
      <c r="T397" s="307" t="s">
        <v>8</v>
      </c>
      <c r="U397" s="303" t="s">
        <v>9</v>
      </c>
      <c r="V397" s="305" t="s">
        <v>10</v>
      </c>
      <c r="W397" s="299" t="s">
        <v>143</v>
      </c>
      <c r="X397" s="307" t="s">
        <v>8</v>
      </c>
      <c r="Y397" s="303" t="s">
        <v>9</v>
      </c>
      <c r="Z397" s="305" t="s">
        <v>10</v>
      </c>
      <c r="AA397" s="299" t="s">
        <v>143</v>
      </c>
      <c r="AB397" s="307" t="s">
        <v>8</v>
      </c>
      <c r="AC397" s="303" t="s">
        <v>9</v>
      </c>
      <c r="AD397" s="305" t="s">
        <v>10</v>
      </c>
      <c r="AE397" s="299" t="s">
        <v>143</v>
      </c>
      <c r="AF397" s="307" t="s">
        <v>8</v>
      </c>
      <c r="AG397" s="303" t="s">
        <v>9</v>
      </c>
      <c r="AH397" s="305" t="s">
        <v>10</v>
      </c>
      <c r="AI397" s="299" t="s">
        <v>143</v>
      </c>
      <c r="AJ397" s="354" t="s">
        <v>8</v>
      </c>
      <c r="AK397" s="356" t="s">
        <v>9</v>
      </c>
      <c r="AL397" s="297" t="s">
        <v>10</v>
      </c>
      <c r="AM397" s="295" t="s">
        <v>63</v>
      </c>
    </row>
    <row r="398" spans="1:39" ht="13.8" thickBot="1" x14ac:dyDescent="0.3">
      <c r="A398" s="398"/>
      <c r="B398" s="403"/>
      <c r="C398" s="404"/>
      <c r="D398" s="350"/>
      <c r="E398" s="306"/>
      <c r="F398" s="300"/>
      <c r="G398" s="308"/>
      <c r="H398" s="385"/>
      <c r="I398" s="385"/>
      <c r="J398" s="385"/>
      <c r="K398" s="387"/>
      <c r="L398" s="308"/>
      <c r="M398" s="304"/>
      <c r="N398" s="306"/>
      <c r="O398" s="300"/>
      <c r="P398" s="308"/>
      <c r="Q398" s="304"/>
      <c r="R398" s="306"/>
      <c r="S398" s="300"/>
      <c r="T398" s="308"/>
      <c r="U398" s="304"/>
      <c r="V398" s="306"/>
      <c r="W398" s="300"/>
      <c r="X398" s="308"/>
      <c r="Y398" s="304"/>
      <c r="Z398" s="306"/>
      <c r="AA398" s="300"/>
      <c r="AB398" s="308"/>
      <c r="AC398" s="304"/>
      <c r="AD398" s="306"/>
      <c r="AE398" s="300"/>
      <c r="AF398" s="308"/>
      <c r="AG398" s="304"/>
      <c r="AH398" s="306"/>
      <c r="AI398" s="300"/>
      <c r="AJ398" s="355"/>
      <c r="AK398" s="357"/>
      <c r="AL398" s="298"/>
      <c r="AM398" s="296"/>
    </row>
    <row r="399" spans="1:39" ht="15.6" thickBot="1" x14ac:dyDescent="0.3">
      <c r="A399" s="63" t="s">
        <v>204</v>
      </c>
      <c r="B399" s="390" t="s">
        <v>35</v>
      </c>
      <c r="C399" s="390"/>
      <c r="D399" s="391"/>
      <c r="E399" s="391"/>
      <c r="F399" s="113"/>
      <c r="G399" s="113"/>
      <c r="H399" s="391"/>
      <c r="I399" s="391"/>
      <c r="J399" s="391"/>
      <c r="K399" s="391"/>
      <c r="L399" s="391"/>
      <c r="M399" s="391"/>
      <c r="N399" s="391"/>
      <c r="O399" s="391"/>
      <c r="P399" s="391"/>
      <c r="Q399" s="391"/>
      <c r="R399" s="391"/>
      <c r="S399" s="391"/>
      <c r="T399" s="391"/>
      <c r="U399" s="391"/>
      <c r="V399" s="391"/>
      <c r="W399" s="391"/>
      <c r="X399" s="391"/>
      <c r="Y399" s="391"/>
      <c r="Z399" s="391"/>
      <c r="AA399" s="391"/>
      <c r="AB399" s="391"/>
      <c r="AC399" s="391"/>
      <c r="AD399" s="391"/>
      <c r="AE399" s="391"/>
      <c r="AF399" s="391"/>
      <c r="AG399" s="391"/>
      <c r="AH399" s="391"/>
      <c r="AI399" s="391"/>
      <c r="AJ399" s="391"/>
      <c r="AK399" s="391"/>
      <c r="AL399" s="391"/>
      <c r="AM399" s="392"/>
    </row>
    <row r="400" spans="1:39" ht="31.2" customHeight="1" x14ac:dyDescent="0.25">
      <c r="A400" s="12" t="s">
        <v>12</v>
      </c>
      <c r="B400" s="543" t="s">
        <v>216</v>
      </c>
      <c r="C400" s="544"/>
      <c r="D400" s="154">
        <v>1</v>
      </c>
      <c r="E400" s="18">
        <v>2</v>
      </c>
      <c r="F400" s="19">
        <v>4</v>
      </c>
      <c r="G400" s="20">
        <f>SUM(H400:K400)</f>
        <v>45</v>
      </c>
      <c r="H400" s="17">
        <f>L400+P400+T400+X400+AB400+AF400+AJ400</f>
        <v>15</v>
      </c>
      <c r="I400" s="17">
        <f>M400+Q400+U400+Y400+AC400+AG400+AK400</f>
        <v>15</v>
      </c>
      <c r="J400" s="17">
        <f>N400+R400+V400+Z400+AD400+AH400+AL400</f>
        <v>15</v>
      </c>
      <c r="K400" s="17"/>
      <c r="L400" s="147"/>
      <c r="M400" s="118"/>
      <c r="N400" s="118"/>
      <c r="O400" s="66"/>
      <c r="P400" s="117"/>
      <c r="Q400" s="118"/>
      <c r="R400" s="118"/>
      <c r="S400" s="66"/>
      <c r="T400" s="117"/>
      <c r="U400" s="118"/>
      <c r="V400" s="118"/>
      <c r="W400" s="66"/>
      <c r="X400" s="20"/>
      <c r="Y400" s="17"/>
      <c r="Z400" s="17"/>
      <c r="AA400" s="19"/>
      <c r="AB400" s="142">
        <v>15</v>
      </c>
      <c r="AC400" s="17">
        <v>15</v>
      </c>
      <c r="AD400" s="17">
        <v>15</v>
      </c>
      <c r="AE400" s="19"/>
      <c r="AF400" s="20"/>
      <c r="AG400" s="17"/>
      <c r="AH400" s="17"/>
      <c r="AI400" s="19"/>
      <c r="AJ400" s="122"/>
      <c r="AK400" s="123"/>
      <c r="AL400" s="123"/>
      <c r="AM400" s="124"/>
    </row>
    <row r="401" spans="1:41" ht="30.6" customHeight="1" x14ac:dyDescent="0.25">
      <c r="A401" s="16" t="s">
        <v>13</v>
      </c>
      <c r="B401" s="380" t="s">
        <v>203</v>
      </c>
      <c r="C401" s="381"/>
      <c r="D401" s="20"/>
      <c r="E401" s="116">
        <v>2</v>
      </c>
      <c r="F401" s="19">
        <v>3</v>
      </c>
      <c r="G401" s="20">
        <f t="shared" ref="G401:G408" si="39">SUM(H401:K401)</f>
        <v>30</v>
      </c>
      <c r="H401" s="17">
        <f t="shared" ref="H401:H406" si="40">L401+P401+T401+X401+AB401+AF401+AJ401</f>
        <v>15</v>
      </c>
      <c r="I401" s="17">
        <f>M401+Q401+U401+Y401+AC401+AG401+AK401</f>
        <v>15</v>
      </c>
      <c r="J401" s="17"/>
      <c r="K401" s="17"/>
      <c r="L401" s="16"/>
      <c r="M401" s="17"/>
      <c r="N401" s="17"/>
      <c r="O401" s="19"/>
      <c r="P401" s="20"/>
      <c r="Q401" s="17"/>
      <c r="R401" s="17"/>
      <c r="S401" s="19"/>
      <c r="T401" s="20"/>
      <c r="U401" s="17"/>
      <c r="V401" s="17"/>
      <c r="W401" s="19"/>
      <c r="X401" s="20"/>
      <c r="Y401" s="17"/>
      <c r="Z401" s="17"/>
      <c r="AA401" s="19"/>
      <c r="AB401" s="20">
        <v>15</v>
      </c>
      <c r="AC401" s="17">
        <v>15</v>
      </c>
      <c r="AD401" s="17"/>
      <c r="AE401" s="19"/>
      <c r="AF401" s="20"/>
      <c r="AG401" s="17"/>
      <c r="AH401" s="17"/>
      <c r="AI401" s="19"/>
      <c r="AJ401" s="122"/>
      <c r="AK401" s="123"/>
      <c r="AL401" s="123"/>
      <c r="AM401" s="124"/>
    </row>
    <row r="402" spans="1:41" ht="15" x14ac:dyDescent="0.25">
      <c r="A402" s="16" t="s">
        <v>14</v>
      </c>
      <c r="B402" s="380" t="s">
        <v>187</v>
      </c>
      <c r="C402" s="381"/>
      <c r="D402" s="117"/>
      <c r="E402" s="116">
        <v>2</v>
      </c>
      <c r="F402" s="66">
        <v>3</v>
      </c>
      <c r="G402" s="20">
        <f t="shared" si="39"/>
        <v>30</v>
      </c>
      <c r="H402" s="17">
        <f t="shared" si="40"/>
        <v>15</v>
      </c>
      <c r="I402" s="17"/>
      <c r="J402" s="17">
        <f>N402+R402+V402+Z402+AD402+AH402+AL402</f>
        <v>15</v>
      </c>
      <c r="K402" s="13"/>
      <c r="L402" s="147"/>
      <c r="M402" s="17"/>
      <c r="N402" s="17"/>
      <c r="O402" s="66"/>
      <c r="P402" s="20"/>
      <c r="Q402" s="17"/>
      <c r="R402" s="17"/>
      <c r="S402" s="66"/>
      <c r="T402" s="20"/>
      <c r="U402" s="17"/>
      <c r="V402" s="17"/>
      <c r="W402" s="66"/>
      <c r="X402" s="20"/>
      <c r="Y402" s="17"/>
      <c r="Z402" s="17"/>
      <c r="AA402" s="66"/>
      <c r="AB402" s="20">
        <v>15</v>
      </c>
      <c r="AC402" s="17"/>
      <c r="AD402" s="17">
        <v>15</v>
      </c>
      <c r="AE402" s="66"/>
      <c r="AF402" s="20"/>
      <c r="AG402" s="17"/>
      <c r="AH402" s="17"/>
      <c r="AI402" s="66"/>
      <c r="AJ402" s="122"/>
      <c r="AK402" s="123"/>
      <c r="AL402" s="123"/>
      <c r="AM402" s="125"/>
    </row>
    <row r="403" spans="1:41" ht="33" customHeight="1" x14ac:dyDescent="0.25">
      <c r="A403" s="16" t="s">
        <v>15</v>
      </c>
      <c r="B403" s="380" t="s">
        <v>188</v>
      </c>
      <c r="C403" s="381"/>
      <c r="D403" s="20"/>
      <c r="E403" s="18">
        <v>1</v>
      </c>
      <c r="F403" s="19">
        <v>2</v>
      </c>
      <c r="G403" s="20">
        <f t="shared" si="39"/>
        <v>30</v>
      </c>
      <c r="H403" s="17"/>
      <c r="I403" s="17">
        <f>M403+Q403+U403+Y403+AC403+AG403+AK403</f>
        <v>30</v>
      </c>
      <c r="J403" s="17"/>
      <c r="K403" s="17"/>
      <c r="L403" s="16"/>
      <c r="M403" s="17"/>
      <c r="N403" s="17"/>
      <c r="O403" s="19"/>
      <c r="P403" s="20"/>
      <c r="Q403" s="17"/>
      <c r="R403" s="17"/>
      <c r="S403" s="19"/>
      <c r="T403" s="20"/>
      <c r="U403" s="17"/>
      <c r="V403" s="17"/>
      <c r="W403" s="19"/>
      <c r="X403" s="20"/>
      <c r="Y403" s="17"/>
      <c r="Z403" s="17"/>
      <c r="AA403" s="19"/>
      <c r="AB403" s="20"/>
      <c r="AC403" s="17">
        <v>30</v>
      </c>
      <c r="AD403" s="17"/>
      <c r="AE403" s="19"/>
      <c r="AF403" s="20"/>
      <c r="AG403" s="17"/>
      <c r="AH403" s="17"/>
      <c r="AI403" s="19"/>
      <c r="AJ403" s="122"/>
      <c r="AK403" s="123"/>
      <c r="AL403" s="123"/>
      <c r="AM403" s="124"/>
    </row>
    <row r="404" spans="1:41" ht="37.950000000000003" customHeight="1" x14ac:dyDescent="0.25">
      <c r="A404" s="16" t="s">
        <v>16</v>
      </c>
      <c r="B404" s="380" t="s">
        <v>191</v>
      </c>
      <c r="C404" s="381"/>
      <c r="D404" s="20"/>
      <c r="E404" s="18">
        <v>2</v>
      </c>
      <c r="F404" s="19">
        <v>3</v>
      </c>
      <c r="G404" s="20">
        <f t="shared" si="39"/>
        <v>30</v>
      </c>
      <c r="H404" s="17">
        <f t="shared" si="40"/>
        <v>15</v>
      </c>
      <c r="I404" s="17">
        <f>M404+Q404+U404+Y404+AC404+AG404+AK404</f>
        <v>15</v>
      </c>
      <c r="J404" s="17"/>
      <c r="K404" s="17"/>
      <c r="L404" s="16"/>
      <c r="M404" s="17"/>
      <c r="N404" s="17"/>
      <c r="O404" s="19"/>
      <c r="P404" s="20"/>
      <c r="Q404" s="17"/>
      <c r="R404" s="17"/>
      <c r="S404" s="19"/>
      <c r="T404" s="20"/>
      <c r="U404" s="17"/>
      <c r="V404" s="17"/>
      <c r="W404" s="19"/>
      <c r="X404" s="20"/>
      <c r="Y404" s="17"/>
      <c r="Z404" s="17"/>
      <c r="AA404" s="19"/>
      <c r="AB404" s="20">
        <v>15</v>
      </c>
      <c r="AC404" s="17">
        <v>15</v>
      </c>
      <c r="AD404" s="17"/>
      <c r="AE404" s="19"/>
      <c r="AF404" s="20"/>
      <c r="AG404" s="17"/>
      <c r="AH404" s="17"/>
      <c r="AI404" s="19"/>
      <c r="AJ404" s="122"/>
      <c r="AK404" s="123"/>
      <c r="AL404" s="123"/>
      <c r="AM404" s="124"/>
    </row>
    <row r="405" spans="1:41" ht="15" x14ac:dyDescent="0.25">
      <c r="A405" s="16" t="s">
        <v>26</v>
      </c>
      <c r="B405" s="380" t="s">
        <v>189</v>
      </c>
      <c r="C405" s="381"/>
      <c r="D405" s="20"/>
      <c r="E405" s="18">
        <v>1</v>
      </c>
      <c r="F405" s="19">
        <v>2</v>
      </c>
      <c r="G405" s="20">
        <f t="shared" si="39"/>
        <v>30</v>
      </c>
      <c r="H405" s="17"/>
      <c r="I405" s="17"/>
      <c r="J405" s="17"/>
      <c r="K405" s="162">
        <f>O405+S405+W405+AA405+AE405+AI405+AM405</f>
        <v>30</v>
      </c>
      <c r="L405" s="16"/>
      <c r="M405" s="17"/>
      <c r="N405" s="17"/>
      <c r="O405" s="19"/>
      <c r="P405" s="20"/>
      <c r="Q405" s="17"/>
      <c r="R405" s="17"/>
      <c r="S405" s="19"/>
      <c r="T405" s="20"/>
      <c r="U405" s="17"/>
      <c r="V405" s="17"/>
      <c r="W405" s="19"/>
      <c r="X405" s="20"/>
      <c r="Y405" s="17"/>
      <c r="Z405" s="17"/>
      <c r="AA405" s="19"/>
      <c r="AB405" s="20"/>
      <c r="AC405" s="17"/>
      <c r="AD405" s="17"/>
      <c r="AE405" s="162">
        <v>30</v>
      </c>
      <c r="AF405" s="20"/>
      <c r="AG405" s="17"/>
      <c r="AH405" s="17"/>
      <c r="AI405" s="19"/>
      <c r="AJ405" s="122"/>
      <c r="AK405" s="123"/>
      <c r="AL405" s="123"/>
      <c r="AM405" s="124"/>
    </row>
    <row r="406" spans="1:41" ht="15" x14ac:dyDescent="0.25">
      <c r="A406" s="16" t="s">
        <v>27</v>
      </c>
      <c r="B406" s="380" t="s">
        <v>190</v>
      </c>
      <c r="C406" s="381"/>
      <c r="D406" s="175"/>
      <c r="E406" s="18">
        <v>2</v>
      </c>
      <c r="F406" s="19">
        <v>3</v>
      </c>
      <c r="G406" s="20">
        <f t="shared" si="39"/>
        <v>30</v>
      </c>
      <c r="H406" s="17">
        <f t="shared" si="40"/>
        <v>15</v>
      </c>
      <c r="I406" s="17">
        <f>M406+Q406+U406+Y406+AC406+AG406+AK406</f>
        <v>15</v>
      </c>
      <c r="J406" s="17"/>
      <c r="K406" s="17"/>
      <c r="L406" s="16"/>
      <c r="M406" s="17"/>
      <c r="N406" s="17"/>
      <c r="O406" s="19"/>
      <c r="P406" s="20"/>
      <c r="Q406" s="17"/>
      <c r="R406" s="17"/>
      <c r="S406" s="19"/>
      <c r="T406" s="20"/>
      <c r="U406" s="17"/>
      <c r="V406" s="17"/>
      <c r="W406" s="19"/>
      <c r="X406" s="20"/>
      <c r="Y406" s="17"/>
      <c r="Z406" s="17"/>
      <c r="AA406" s="19"/>
      <c r="AB406" s="20">
        <v>15</v>
      </c>
      <c r="AC406" s="17">
        <v>15</v>
      </c>
      <c r="AD406" s="17"/>
      <c r="AE406" s="19"/>
      <c r="AF406" s="20"/>
      <c r="AG406" s="17"/>
      <c r="AH406" s="17"/>
      <c r="AI406" s="19"/>
      <c r="AJ406" s="122"/>
      <c r="AK406" s="123"/>
      <c r="AL406" s="123"/>
      <c r="AM406" s="124"/>
    </row>
    <row r="407" spans="1:41" ht="34.200000000000003" customHeight="1" x14ac:dyDescent="0.25">
      <c r="A407" s="16" t="s">
        <v>28</v>
      </c>
      <c r="B407" s="380" t="s">
        <v>192</v>
      </c>
      <c r="C407" s="381"/>
      <c r="D407" s="20"/>
      <c r="E407" s="18">
        <v>1</v>
      </c>
      <c r="F407" s="19">
        <v>2</v>
      </c>
      <c r="G407" s="20">
        <f t="shared" si="39"/>
        <v>30</v>
      </c>
      <c r="H407" s="17"/>
      <c r="I407" s="17">
        <f>M407+Q407+U407+Y407+AC407+AG407+AK407</f>
        <v>30</v>
      </c>
      <c r="J407" s="17"/>
      <c r="K407" s="17"/>
      <c r="L407" s="16"/>
      <c r="M407" s="17"/>
      <c r="N407" s="17"/>
      <c r="O407" s="19"/>
      <c r="P407" s="20"/>
      <c r="Q407" s="17"/>
      <c r="R407" s="17"/>
      <c r="S407" s="19"/>
      <c r="T407" s="20"/>
      <c r="U407" s="17"/>
      <c r="V407" s="17"/>
      <c r="W407" s="19"/>
      <c r="X407" s="20"/>
      <c r="Y407" s="17"/>
      <c r="Z407" s="17"/>
      <c r="AA407" s="19"/>
      <c r="AB407" s="20"/>
      <c r="AC407" s="17">
        <v>30</v>
      </c>
      <c r="AD407" s="17"/>
      <c r="AE407" s="19"/>
      <c r="AF407" s="20"/>
      <c r="AG407" s="17"/>
      <c r="AH407" s="17"/>
      <c r="AI407" s="19"/>
      <c r="AJ407" s="122"/>
      <c r="AK407" s="123"/>
      <c r="AL407" s="123"/>
      <c r="AM407" s="124"/>
    </row>
    <row r="408" spans="1:41" ht="39" customHeight="1" thickBot="1" x14ac:dyDescent="0.3">
      <c r="A408" s="16" t="s">
        <v>29</v>
      </c>
      <c r="B408" s="380" t="s">
        <v>193</v>
      </c>
      <c r="C408" s="381"/>
      <c r="D408" s="20"/>
      <c r="E408" s="18">
        <v>2</v>
      </c>
      <c r="F408" s="19">
        <v>3</v>
      </c>
      <c r="G408" s="20">
        <f t="shared" si="39"/>
        <v>30</v>
      </c>
      <c r="H408" s="17">
        <f>L408+P408+T408+X408+AB408+AF408+AJ408</f>
        <v>15</v>
      </c>
      <c r="I408" s="17">
        <f>M408+Q408+U408+Y408+AC408+AG408+AK408</f>
        <v>15</v>
      </c>
      <c r="J408" s="17"/>
      <c r="K408" s="17"/>
      <c r="L408" s="16"/>
      <c r="M408" s="17"/>
      <c r="N408" s="17"/>
      <c r="O408" s="19"/>
      <c r="P408" s="20"/>
      <c r="Q408" s="17"/>
      <c r="R408" s="17"/>
      <c r="S408" s="19"/>
      <c r="T408" s="20"/>
      <c r="U408" s="17"/>
      <c r="V408" s="17"/>
      <c r="W408" s="19"/>
      <c r="X408" s="20"/>
      <c r="Y408" s="17"/>
      <c r="Z408" s="17"/>
      <c r="AA408" s="19"/>
      <c r="AB408" s="20">
        <v>15</v>
      </c>
      <c r="AC408" s="17">
        <v>15</v>
      </c>
      <c r="AD408" s="17"/>
      <c r="AE408" s="19"/>
      <c r="AF408" s="20"/>
      <c r="AG408" s="17"/>
      <c r="AH408" s="17"/>
      <c r="AI408" s="19"/>
      <c r="AJ408" s="122"/>
      <c r="AK408" s="123"/>
      <c r="AL408" s="123"/>
      <c r="AM408" s="124"/>
    </row>
    <row r="409" spans="1:41" ht="13.8" thickTop="1" x14ac:dyDescent="0.25">
      <c r="A409" s="68"/>
      <c r="B409" s="541" t="s">
        <v>17</v>
      </c>
      <c r="C409" s="542"/>
      <c r="D409" s="376">
        <f>SUM(D400:D408)</f>
        <v>1</v>
      </c>
      <c r="E409" s="378">
        <f>SUM(E400:E408)</f>
        <v>15</v>
      </c>
      <c r="F409" s="388">
        <f>SUM(F400:F408)</f>
        <v>25</v>
      </c>
      <c r="G409" s="365">
        <f>SUM(G400:G408)</f>
        <v>285</v>
      </c>
      <c r="H409" s="378">
        <f t="shared" ref="H409:AM409" si="41">SUM(H400:H408)</f>
        <v>90</v>
      </c>
      <c r="I409" s="378">
        <f t="shared" si="41"/>
        <v>135</v>
      </c>
      <c r="J409" s="378">
        <f>SUM(J400:J408)</f>
        <v>30</v>
      </c>
      <c r="K409" s="388">
        <f t="shared" si="41"/>
        <v>30</v>
      </c>
      <c r="L409" s="69">
        <f>SUM(L400:L408)</f>
        <v>0</v>
      </c>
      <c r="M409" s="70">
        <f t="shared" si="41"/>
        <v>0</v>
      </c>
      <c r="N409" s="70">
        <f t="shared" si="41"/>
        <v>0</v>
      </c>
      <c r="O409" s="71">
        <f t="shared" si="41"/>
        <v>0</v>
      </c>
      <c r="P409" s="69">
        <f t="shared" si="41"/>
        <v>0</v>
      </c>
      <c r="Q409" s="70">
        <f t="shared" si="41"/>
        <v>0</v>
      </c>
      <c r="R409" s="70">
        <f t="shared" si="41"/>
        <v>0</v>
      </c>
      <c r="S409" s="71">
        <f t="shared" si="41"/>
        <v>0</v>
      </c>
      <c r="T409" s="69">
        <f t="shared" si="41"/>
        <v>0</v>
      </c>
      <c r="U409" s="70">
        <f t="shared" si="41"/>
        <v>0</v>
      </c>
      <c r="V409" s="70">
        <f t="shared" si="41"/>
        <v>0</v>
      </c>
      <c r="W409" s="71">
        <f t="shared" si="41"/>
        <v>0</v>
      </c>
      <c r="X409" s="69">
        <f t="shared" si="41"/>
        <v>0</v>
      </c>
      <c r="Y409" s="70">
        <f t="shared" si="41"/>
        <v>0</v>
      </c>
      <c r="Z409" s="70">
        <f t="shared" si="41"/>
        <v>0</v>
      </c>
      <c r="AA409" s="71">
        <f t="shared" si="41"/>
        <v>0</v>
      </c>
      <c r="AB409" s="69">
        <f>SUM(AB400:AB408)</f>
        <v>90</v>
      </c>
      <c r="AC409" s="70">
        <f t="shared" si="41"/>
        <v>135</v>
      </c>
      <c r="AD409" s="70">
        <f t="shared" si="41"/>
        <v>30</v>
      </c>
      <c r="AE409" s="71">
        <f>SUM(AE400:AE408)</f>
        <v>30</v>
      </c>
      <c r="AF409" s="69">
        <f t="shared" si="41"/>
        <v>0</v>
      </c>
      <c r="AG409" s="70">
        <f t="shared" si="41"/>
        <v>0</v>
      </c>
      <c r="AH409" s="70">
        <f t="shared" si="41"/>
        <v>0</v>
      </c>
      <c r="AI409" s="71">
        <f t="shared" si="41"/>
        <v>0</v>
      </c>
      <c r="AJ409" s="139">
        <f t="shared" si="41"/>
        <v>0</v>
      </c>
      <c r="AK409" s="130">
        <f t="shared" si="41"/>
        <v>0</v>
      </c>
      <c r="AL409" s="130">
        <f t="shared" si="41"/>
        <v>0</v>
      </c>
      <c r="AM409" s="131">
        <f t="shared" si="41"/>
        <v>0</v>
      </c>
    </row>
    <row r="410" spans="1:41" ht="13.8" thickBot="1" x14ac:dyDescent="0.3">
      <c r="A410" s="72"/>
      <c r="B410" s="374"/>
      <c r="C410" s="375"/>
      <c r="D410" s="377"/>
      <c r="E410" s="379"/>
      <c r="F410" s="389"/>
      <c r="G410" s="450"/>
      <c r="H410" s="456"/>
      <c r="I410" s="456"/>
      <c r="J410" s="456"/>
      <c r="K410" s="457"/>
      <c r="L410" s="358">
        <f>SUM(L409:O409)</f>
        <v>0</v>
      </c>
      <c r="M410" s="359"/>
      <c r="N410" s="359"/>
      <c r="O410" s="360"/>
      <c r="P410" s="358">
        <f>SUM(P409:S409)</f>
        <v>0</v>
      </c>
      <c r="Q410" s="359"/>
      <c r="R410" s="359"/>
      <c r="S410" s="360"/>
      <c r="T410" s="358">
        <f>SUM(T409:W409)</f>
        <v>0</v>
      </c>
      <c r="U410" s="359"/>
      <c r="V410" s="359"/>
      <c r="W410" s="360"/>
      <c r="X410" s="358">
        <f>SUM(X409:AA409)</f>
        <v>0</v>
      </c>
      <c r="Y410" s="359"/>
      <c r="Z410" s="359"/>
      <c r="AA410" s="360"/>
      <c r="AB410" s="358">
        <f>SUM(AB409:AE409)</f>
        <v>285</v>
      </c>
      <c r="AC410" s="359"/>
      <c r="AD410" s="359"/>
      <c r="AE410" s="360"/>
      <c r="AF410" s="358">
        <f>SUM(AF409:AI409)</f>
        <v>0</v>
      </c>
      <c r="AG410" s="359"/>
      <c r="AH410" s="359"/>
      <c r="AI410" s="360"/>
      <c r="AJ410" s="367">
        <f>SUM(AJ409:AM409)</f>
        <v>0</v>
      </c>
      <c r="AK410" s="368"/>
      <c r="AL410" s="368"/>
      <c r="AM410" s="369"/>
    </row>
    <row r="411" spans="1:41" x14ac:dyDescent="0.25">
      <c r="A411" s="345" t="s">
        <v>125</v>
      </c>
      <c r="B411" s="346"/>
      <c r="C411" s="347"/>
      <c r="D411" s="348" t="s">
        <v>6</v>
      </c>
      <c r="E411" s="351" t="s">
        <v>7</v>
      </c>
      <c r="F411" s="299" t="s">
        <v>38</v>
      </c>
      <c r="G411" s="382" t="s">
        <v>4</v>
      </c>
      <c r="H411" s="384" t="s">
        <v>8</v>
      </c>
      <c r="I411" s="384" t="s">
        <v>9</v>
      </c>
      <c r="J411" s="384" t="s">
        <v>62</v>
      </c>
      <c r="K411" s="386" t="s">
        <v>34</v>
      </c>
      <c r="L411" s="312" t="s">
        <v>55</v>
      </c>
      <c r="M411" s="313"/>
      <c r="N411" s="313"/>
      <c r="O411" s="314"/>
      <c r="P411" s="312" t="s">
        <v>56</v>
      </c>
      <c r="Q411" s="313"/>
      <c r="R411" s="313"/>
      <c r="S411" s="314"/>
      <c r="T411" s="312" t="s">
        <v>57</v>
      </c>
      <c r="U411" s="313"/>
      <c r="V411" s="313"/>
      <c r="W411" s="314"/>
      <c r="X411" s="312" t="s">
        <v>58</v>
      </c>
      <c r="Y411" s="313"/>
      <c r="Z411" s="313"/>
      <c r="AA411" s="314"/>
      <c r="AB411" s="312" t="s">
        <v>59</v>
      </c>
      <c r="AC411" s="313"/>
      <c r="AD411" s="313"/>
      <c r="AE411" s="314"/>
      <c r="AF411" s="353" t="s">
        <v>60</v>
      </c>
      <c r="AG411" s="343"/>
      <c r="AH411" s="343"/>
      <c r="AI411" s="344"/>
      <c r="AJ411" s="309" t="s">
        <v>61</v>
      </c>
      <c r="AK411" s="310"/>
      <c r="AL411" s="310"/>
      <c r="AM411" s="311"/>
    </row>
    <row r="412" spans="1:41" x14ac:dyDescent="0.25">
      <c r="A412" s="345"/>
      <c r="B412" s="346"/>
      <c r="C412" s="347"/>
      <c r="D412" s="349"/>
      <c r="E412" s="351"/>
      <c r="F412" s="352"/>
      <c r="G412" s="382"/>
      <c r="H412" s="384"/>
      <c r="I412" s="384"/>
      <c r="J412" s="384"/>
      <c r="K412" s="386"/>
      <c r="L412" s="307" t="s">
        <v>8</v>
      </c>
      <c r="M412" s="303" t="s">
        <v>9</v>
      </c>
      <c r="N412" s="305" t="s">
        <v>10</v>
      </c>
      <c r="O412" s="299" t="s">
        <v>63</v>
      </c>
      <c r="P412" s="307" t="s">
        <v>8</v>
      </c>
      <c r="Q412" s="303" t="s">
        <v>9</v>
      </c>
      <c r="R412" s="305" t="s">
        <v>10</v>
      </c>
      <c r="S412" s="299" t="s">
        <v>63</v>
      </c>
      <c r="T412" s="307" t="s">
        <v>8</v>
      </c>
      <c r="U412" s="303" t="s">
        <v>9</v>
      </c>
      <c r="V412" s="305" t="s">
        <v>10</v>
      </c>
      <c r="W412" s="299" t="s">
        <v>63</v>
      </c>
      <c r="X412" s="307" t="s">
        <v>8</v>
      </c>
      <c r="Y412" s="303" t="s">
        <v>9</v>
      </c>
      <c r="Z412" s="305" t="s">
        <v>10</v>
      </c>
      <c r="AA412" s="299" t="s">
        <v>63</v>
      </c>
      <c r="AB412" s="307" t="s">
        <v>8</v>
      </c>
      <c r="AC412" s="303" t="s">
        <v>9</v>
      </c>
      <c r="AD412" s="305" t="s">
        <v>10</v>
      </c>
      <c r="AE412" s="299" t="s">
        <v>63</v>
      </c>
      <c r="AF412" s="307" t="s">
        <v>8</v>
      </c>
      <c r="AG412" s="303" t="s">
        <v>9</v>
      </c>
      <c r="AH412" s="305" t="s">
        <v>10</v>
      </c>
      <c r="AI412" s="299" t="s">
        <v>63</v>
      </c>
      <c r="AJ412" s="354" t="s">
        <v>8</v>
      </c>
      <c r="AK412" s="356" t="s">
        <v>9</v>
      </c>
      <c r="AL412" s="297" t="s">
        <v>10</v>
      </c>
      <c r="AM412" s="295" t="s">
        <v>63</v>
      </c>
    </row>
    <row r="413" spans="1:41" ht="13.8" thickBot="1" x14ac:dyDescent="0.3">
      <c r="A413" s="345"/>
      <c r="B413" s="346"/>
      <c r="C413" s="347"/>
      <c r="D413" s="350"/>
      <c r="E413" s="306"/>
      <c r="F413" s="300"/>
      <c r="G413" s="383"/>
      <c r="H413" s="385"/>
      <c r="I413" s="385"/>
      <c r="J413" s="385"/>
      <c r="K413" s="387"/>
      <c r="L413" s="308"/>
      <c r="M413" s="304"/>
      <c r="N413" s="306"/>
      <c r="O413" s="300"/>
      <c r="P413" s="308"/>
      <c r="Q413" s="304"/>
      <c r="R413" s="306"/>
      <c r="S413" s="300"/>
      <c r="T413" s="308"/>
      <c r="U413" s="304"/>
      <c r="V413" s="306"/>
      <c r="W413" s="300"/>
      <c r="X413" s="308"/>
      <c r="Y413" s="304"/>
      <c r="Z413" s="306"/>
      <c r="AA413" s="300"/>
      <c r="AB413" s="308"/>
      <c r="AC413" s="304"/>
      <c r="AD413" s="306"/>
      <c r="AE413" s="300"/>
      <c r="AF413" s="308"/>
      <c r="AG413" s="304"/>
      <c r="AH413" s="306"/>
      <c r="AI413" s="300"/>
      <c r="AJ413" s="355"/>
      <c r="AK413" s="357"/>
      <c r="AL413" s="298"/>
      <c r="AM413" s="296"/>
    </row>
    <row r="414" spans="1:41" ht="13.2" customHeight="1" x14ac:dyDescent="0.25">
      <c r="A414" s="345"/>
      <c r="B414" s="346"/>
      <c r="C414" s="347"/>
      <c r="D414" s="361">
        <f t="shared" ref="D414:AM414" si="42">SUM(D65+D116+D181+D409)</f>
        <v>16</v>
      </c>
      <c r="E414" s="361">
        <f t="shared" si="42"/>
        <v>76</v>
      </c>
      <c r="F414" s="361">
        <f t="shared" si="42"/>
        <v>188</v>
      </c>
      <c r="G414" s="361">
        <f t="shared" si="42"/>
        <v>1890</v>
      </c>
      <c r="H414" s="361">
        <f t="shared" si="42"/>
        <v>645</v>
      </c>
      <c r="I414" s="361">
        <f t="shared" si="42"/>
        <v>645</v>
      </c>
      <c r="J414" s="361">
        <f t="shared" si="42"/>
        <v>390</v>
      </c>
      <c r="K414" s="361">
        <f t="shared" si="42"/>
        <v>210</v>
      </c>
      <c r="L414" s="157">
        <f t="shared" si="42"/>
        <v>165</v>
      </c>
      <c r="M414" s="157">
        <f t="shared" si="42"/>
        <v>180</v>
      </c>
      <c r="N414" s="157">
        <f t="shared" si="42"/>
        <v>60</v>
      </c>
      <c r="O414" s="157">
        <f t="shared" si="42"/>
        <v>0</v>
      </c>
      <c r="P414" s="157">
        <f t="shared" si="42"/>
        <v>180</v>
      </c>
      <c r="Q414" s="157">
        <f t="shared" si="42"/>
        <v>165</v>
      </c>
      <c r="R414" s="157">
        <f t="shared" si="42"/>
        <v>75</v>
      </c>
      <c r="S414" s="157">
        <f t="shared" si="42"/>
        <v>15</v>
      </c>
      <c r="T414" s="157">
        <f t="shared" si="42"/>
        <v>105</v>
      </c>
      <c r="U414" s="157">
        <f t="shared" si="42"/>
        <v>45</v>
      </c>
      <c r="V414" s="157">
        <f t="shared" si="42"/>
        <v>120</v>
      </c>
      <c r="W414" s="157">
        <f t="shared" si="42"/>
        <v>60</v>
      </c>
      <c r="X414" s="157">
        <f t="shared" si="42"/>
        <v>75</v>
      </c>
      <c r="Y414" s="157">
        <f t="shared" si="42"/>
        <v>75</v>
      </c>
      <c r="Z414" s="157">
        <f t="shared" si="42"/>
        <v>90</v>
      </c>
      <c r="AA414" s="157">
        <f t="shared" si="42"/>
        <v>45</v>
      </c>
      <c r="AB414" s="157">
        <f t="shared" si="42"/>
        <v>120</v>
      </c>
      <c r="AC414" s="157">
        <f t="shared" si="42"/>
        <v>180</v>
      </c>
      <c r="AD414" s="157">
        <f t="shared" si="42"/>
        <v>45</v>
      </c>
      <c r="AE414" s="157">
        <f t="shared" si="42"/>
        <v>75</v>
      </c>
      <c r="AF414" s="157">
        <f t="shared" si="42"/>
        <v>0</v>
      </c>
      <c r="AG414" s="157">
        <f t="shared" si="42"/>
        <v>0</v>
      </c>
      <c r="AH414" s="157">
        <f t="shared" si="42"/>
        <v>0</v>
      </c>
      <c r="AI414" s="157">
        <f t="shared" si="42"/>
        <v>15</v>
      </c>
      <c r="AJ414" s="169">
        <f t="shared" si="42"/>
        <v>0</v>
      </c>
      <c r="AK414" s="169">
        <f t="shared" si="42"/>
        <v>0</v>
      </c>
      <c r="AL414" s="169">
        <f t="shared" si="42"/>
        <v>0</v>
      </c>
      <c r="AM414" s="169">
        <f t="shared" si="42"/>
        <v>0</v>
      </c>
      <c r="AO414" s="54" t="s">
        <v>39</v>
      </c>
    </row>
    <row r="415" spans="1:41" ht="13.95" customHeight="1" thickBot="1" x14ac:dyDescent="0.3">
      <c r="A415" s="345"/>
      <c r="B415" s="346"/>
      <c r="C415" s="347"/>
      <c r="D415" s="362"/>
      <c r="E415" s="362"/>
      <c r="F415" s="362"/>
      <c r="G415" s="362"/>
      <c r="H415" s="362"/>
      <c r="I415" s="362"/>
      <c r="J415" s="362"/>
      <c r="K415" s="362"/>
      <c r="L415" s="301">
        <f>SUM(L414:O414)</f>
        <v>405</v>
      </c>
      <c r="M415" s="302"/>
      <c r="N415" s="302"/>
      <c r="O415" s="302"/>
      <c r="P415" s="301">
        <f>SUM(P414:S414)</f>
        <v>435</v>
      </c>
      <c r="Q415" s="302"/>
      <c r="R415" s="302"/>
      <c r="S415" s="302"/>
      <c r="T415" s="301">
        <f>SUM(T414:W414)</f>
        <v>330</v>
      </c>
      <c r="U415" s="302"/>
      <c r="V415" s="302"/>
      <c r="W415" s="302"/>
      <c r="X415" s="301">
        <f>SUM(X414:AA414)</f>
        <v>285</v>
      </c>
      <c r="Y415" s="302"/>
      <c r="Z415" s="302"/>
      <c r="AA415" s="302"/>
      <c r="AB415" s="301">
        <f>SUM(AB414:AE414)</f>
        <v>420</v>
      </c>
      <c r="AC415" s="302"/>
      <c r="AD415" s="302"/>
      <c r="AE415" s="302"/>
      <c r="AF415" s="301">
        <f>SUM(AF414:AI414)</f>
        <v>15</v>
      </c>
      <c r="AG415" s="302"/>
      <c r="AH415" s="302"/>
      <c r="AI415" s="302"/>
      <c r="AJ415" s="292">
        <f>SUM(AJ414:AM414)</f>
        <v>0</v>
      </c>
      <c r="AK415" s="293"/>
      <c r="AL415" s="293"/>
      <c r="AM415" s="294"/>
      <c r="AO415" s="51">
        <f>SUM(L415:AM415)</f>
        <v>1890</v>
      </c>
    </row>
    <row r="416" spans="1:41" x14ac:dyDescent="0.25">
      <c r="A416" s="345"/>
      <c r="B416" s="346"/>
      <c r="C416" s="347"/>
      <c r="D416" s="333" t="s">
        <v>18</v>
      </c>
      <c r="E416" s="334"/>
      <c r="F416" s="335"/>
      <c r="G416" s="342" t="s">
        <v>19</v>
      </c>
      <c r="H416" s="343"/>
      <c r="I416" s="343"/>
      <c r="J416" s="343"/>
      <c r="K416" s="344"/>
      <c r="L416" s="326">
        <f>0+L188</f>
        <v>4</v>
      </c>
      <c r="M416" s="327"/>
      <c r="N416" s="327"/>
      <c r="O416" s="328"/>
      <c r="P416" s="326">
        <f>0+P188</f>
        <v>4</v>
      </c>
      <c r="Q416" s="327"/>
      <c r="R416" s="327"/>
      <c r="S416" s="328"/>
      <c r="T416" s="326">
        <f>0+T188</f>
        <v>3</v>
      </c>
      <c r="U416" s="327"/>
      <c r="V416" s="327"/>
      <c r="W416" s="328"/>
      <c r="X416" s="326">
        <f>0+X188</f>
        <v>2</v>
      </c>
      <c r="Y416" s="327"/>
      <c r="Z416" s="327"/>
      <c r="AA416" s="328"/>
      <c r="AB416" s="326">
        <v>1</v>
      </c>
      <c r="AC416" s="327"/>
      <c r="AD416" s="327"/>
      <c r="AE416" s="328"/>
      <c r="AF416" s="326">
        <f>0+AF188</f>
        <v>0</v>
      </c>
      <c r="AG416" s="327"/>
      <c r="AH416" s="327"/>
      <c r="AI416" s="328"/>
      <c r="AJ416" s="330"/>
      <c r="AK416" s="331"/>
      <c r="AL416" s="331"/>
      <c r="AM416" s="332"/>
      <c r="AO416" s="54">
        <f>SUM(L416:AM416)</f>
        <v>14</v>
      </c>
    </row>
    <row r="417" spans="1:41" x14ac:dyDescent="0.25">
      <c r="A417" s="345"/>
      <c r="B417" s="346"/>
      <c r="C417" s="347"/>
      <c r="D417" s="336"/>
      <c r="E417" s="337"/>
      <c r="F417" s="338"/>
      <c r="G417" s="323" t="s">
        <v>20</v>
      </c>
      <c r="H417" s="324"/>
      <c r="I417" s="324"/>
      <c r="J417" s="324"/>
      <c r="K417" s="325"/>
      <c r="L417" s="326">
        <f>0+L189</f>
        <v>9</v>
      </c>
      <c r="M417" s="327"/>
      <c r="N417" s="327"/>
      <c r="O417" s="328"/>
      <c r="P417" s="326">
        <f>0+P189</f>
        <v>14</v>
      </c>
      <c r="Q417" s="327"/>
      <c r="R417" s="327"/>
      <c r="S417" s="328"/>
      <c r="T417" s="326">
        <f>0+T189</f>
        <v>15</v>
      </c>
      <c r="U417" s="327"/>
      <c r="V417" s="327"/>
      <c r="W417" s="328"/>
      <c r="X417" s="326">
        <f>0+X189</f>
        <v>15</v>
      </c>
      <c r="Y417" s="327"/>
      <c r="Z417" s="327"/>
      <c r="AA417" s="328"/>
      <c r="AB417" s="326">
        <v>18</v>
      </c>
      <c r="AC417" s="327"/>
      <c r="AD417" s="327"/>
      <c r="AE417" s="328"/>
      <c r="AF417" s="326">
        <f>0+AF189</f>
        <v>2</v>
      </c>
      <c r="AG417" s="327"/>
      <c r="AH417" s="327"/>
      <c r="AI417" s="328"/>
      <c r="AJ417" s="320"/>
      <c r="AK417" s="321"/>
      <c r="AL417" s="321"/>
      <c r="AM417" s="322"/>
      <c r="AO417" s="54">
        <f>SUM(L417:AM417)</f>
        <v>73</v>
      </c>
    </row>
    <row r="418" spans="1:41" ht="13.8" thickBot="1" x14ac:dyDescent="0.3">
      <c r="A418" s="345"/>
      <c r="B418" s="346"/>
      <c r="C418" s="347"/>
      <c r="D418" s="339"/>
      <c r="E418" s="340"/>
      <c r="F418" s="341"/>
      <c r="G418" s="323" t="s">
        <v>38</v>
      </c>
      <c r="H418" s="324"/>
      <c r="I418" s="324"/>
      <c r="J418" s="324"/>
      <c r="K418" s="325"/>
      <c r="L418" s="326">
        <f>0+L190</f>
        <v>30</v>
      </c>
      <c r="M418" s="327"/>
      <c r="N418" s="327"/>
      <c r="O418" s="328"/>
      <c r="P418" s="326">
        <f>0+P190</f>
        <v>30</v>
      </c>
      <c r="Q418" s="327"/>
      <c r="R418" s="327"/>
      <c r="S418" s="328"/>
      <c r="T418" s="326">
        <f>0+T190</f>
        <v>30</v>
      </c>
      <c r="U418" s="327"/>
      <c r="V418" s="327"/>
      <c r="W418" s="328"/>
      <c r="X418" s="326">
        <f>0+X190</f>
        <v>30</v>
      </c>
      <c r="Y418" s="327"/>
      <c r="Z418" s="327"/>
      <c r="AA418" s="328"/>
      <c r="AB418" s="326">
        <f>25+AB190</f>
        <v>30</v>
      </c>
      <c r="AC418" s="327"/>
      <c r="AD418" s="327"/>
      <c r="AE418" s="328"/>
      <c r="AF418" s="326">
        <f>0+AF190</f>
        <v>30</v>
      </c>
      <c r="AG418" s="327"/>
      <c r="AH418" s="327"/>
      <c r="AI418" s="328"/>
      <c r="AJ418" s="329"/>
      <c r="AK418" s="329"/>
      <c r="AL418" s="329"/>
      <c r="AM418" s="329"/>
      <c r="AO418" s="54">
        <f>SUM(L418:AM418)</f>
        <v>180</v>
      </c>
    </row>
    <row r="419" spans="1:41" x14ac:dyDescent="0.25">
      <c r="A419" s="76"/>
      <c r="B419" s="77"/>
      <c r="C419" s="77"/>
      <c r="D419" s="77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  <c r="T419" s="77"/>
      <c r="U419" s="52"/>
      <c r="V419" s="77"/>
      <c r="W419" s="77"/>
      <c r="X419" s="77"/>
      <c r="Y419" s="77"/>
      <c r="Z419" s="52"/>
      <c r="AA419" s="53"/>
      <c r="AB419" s="78"/>
      <c r="AC419" s="77"/>
      <c r="AD419" s="77"/>
      <c r="AE419" s="77"/>
      <c r="AF419" s="77"/>
      <c r="AG419" s="77"/>
      <c r="AH419" s="77"/>
      <c r="AI419" s="77"/>
      <c r="AJ419" s="77"/>
      <c r="AK419" s="77"/>
      <c r="AL419" s="77"/>
      <c r="AM419" s="79"/>
      <c r="AO419" s="54"/>
    </row>
    <row r="420" spans="1:41" ht="13.8" x14ac:dyDescent="0.25">
      <c r="A420" s="80" t="s">
        <v>66</v>
      </c>
      <c r="B420" s="81"/>
      <c r="C420" s="81"/>
      <c r="D420" s="81"/>
      <c r="E420" s="81"/>
      <c r="F420" s="81"/>
      <c r="G420" s="81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  <c r="AA420" s="55"/>
      <c r="AB420" s="82"/>
      <c r="AC420" s="54" t="s">
        <v>154</v>
      </c>
      <c r="AD420" s="54"/>
      <c r="AE420" s="54"/>
      <c r="AF420" s="54"/>
      <c r="AG420" s="54"/>
      <c r="AH420" s="54"/>
      <c r="AI420" s="54"/>
      <c r="AJ420" s="54"/>
      <c r="AK420" s="54"/>
      <c r="AL420" s="54"/>
      <c r="AM420" s="55"/>
    </row>
    <row r="421" spans="1:41" ht="15" x14ac:dyDescent="0.25">
      <c r="A421" s="140" t="s">
        <v>12</v>
      </c>
      <c r="B421" s="315" t="s">
        <v>145</v>
      </c>
      <c r="C421" s="315"/>
      <c r="D421" s="315"/>
      <c r="E421" s="315"/>
      <c r="F421" s="315"/>
      <c r="G421" s="315"/>
      <c r="H421" s="315"/>
      <c r="I421" s="315"/>
      <c r="J421" s="315"/>
      <c r="K421" s="315"/>
      <c r="L421" s="315"/>
      <c r="M421" s="315"/>
      <c r="N421" s="315"/>
      <c r="O421" s="315"/>
      <c r="P421" s="315"/>
      <c r="Q421" s="315"/>
      <c r="R421" s="315"/>
      <c r="S421" s="315"/>
      <c r="T421" s="315"/>
      <c r="U421" s="315"/>
      <c r="V421" s="315"/>
      <c r="W421" s="315"/>
      <c r="X421" s="315"/>
      <c r="Y421" s="315"/>
      <c r="Z421" s="315"/>
      <c r="AA421" s="316"/>
      <c r="AB421" s="83"/>
      <c r="AC421" s="166" t="s">
        <v>21</v>
      </c>
      <c r="AD421" s="81"/>
      <c r="AE421" s="81"/>
      <c r="AF421" s="54"/>
      <c r="AG421" s="54"/>
      <c r="AH421" s="54"/>
      <c r="AI421" s="54"/>
      <c r="AJ421" s="54"/>
      <c r="AK421" s="58"/>
      <c r="AL421" s="58"/>
      <c r="AM421" s="84"/>
    </row>
    <row r="422" spans="1:41" ht="15" x14ac:dyDescent="0.25">
      <c r="A422" s="140"/>
      <c r="B422" s="315"/>
      <c r="C422" s="315"/>
      <c r="D422" s="315"/>
      <c r="E422" s="315"/>
      <c r="F422" s="315"/>
      <c r="G422" s="315"/>
      <c r="H422" s="315"/>
      <c r="I422" s="315"/>
      <c r="J422" s="315"/>
      <c r="K422" s="315"/>
      <c r="L422" s="315"/>
      <c r="M422" s="315"/>
      <c r="N422" s="315"/>
      <c r="O422" s="315"/>
      <c r="P422" s="315"/>
      <c r="Q422" s="315"/>
      <c r="R422" s="315"/>
      <c r="S422" s="315"/>
      <c r="T422" s="315"/>
      <c r="U422" s="315"/>
      <c r="V422" s="315"/>
      <c r="W422" s="315"/>
      <c r="X422" s="315"/>
      <c r="Y422" s="315"/>
      <c r="Z422" s="315"/>
      <c r="AA422" s="316"/>
      <c r="AB422" s="82"/>
      <c r="AC422" s="85" t="s">
        <v>146</v>
      </c>
      <c r="AD422" s="85"/>
      <c r="AE422" s="85"/>
      <c r="AF422" s="85"/>
      <c r="AG422" s="86"/>
      <c r="AH422" s="54"/>
      <c r="AI422" s="54"/>
      <c r="AJ422" s="86"/>
      <c r="AK422" s="86"/>
      <c r="AL422" s="86"/>
      <c r="AM422" s="55"/>
    </row>
    <row r="423" spans="1:41" ht="15" x14ac:dyDescent="0.25">
      <c r="A423" s="140" t="s">
        <v>13</v>
      </c>
      <c r="B423" s="2" t="s">
        <v>97</v>
      </c>
      <c r="C423" s="4"/>
      <c r="D423" s="54"/>
      <c r="E423" s="54"/>
      <c r="F423" s="5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81"/>
      <c r="R423" s="81"/>
      <c r="S423" s="81"/>
      <c r="T423" s="81"/>
      <c r="U423" s="81"/>
      <c r="V423" s="81"/>
      <c r="W423" s="81"/>
      <c r="X423" s="54"/>
      <c r="Y423" s="54"/>
      <c r="Z423" s="54"/>
      <c r="AA423" s="55"/>
      <c r="AB423" s="82"/>
      <c r="AC423" s="85" t="s">
        <v>67</v>
      </c>
      <c r="AD423" s="85" t="s">
        <v>68</v>
      </c>
      <c r="AE423" s="81"/>
      <c r="AF423" s="81"/>
      <c r="AG423" s="54"/>
      <c r="AH423" s="54"/>
      <c r="AI423" s="54"/>
      <c r="AJ423" s="54"/>
      <c r="AK423" s="54"/>
      <c r="AL423" s="54"/>
      <c r="AM423" s="87"/>
    </row>
    <row r="424" spans="1:41" ht="15" x14ac:dyDescent="0.25">
      <c r="A424" s="140" t="s">
        <v>14</v>
      </c>
      <c r="B424" s="4" t="s">
        <v>212</v>
      </c>
      <c r="C424" s="4"/>
      <c r="D424" s="4"/>
      <c r="E424" s="4"/>
      <c r="F424" s="4"/>
      <c r="G424" s="4"/>
      <c r="H424" s="27"/>
      <c r="I424" s="27"/>
      <c r="J424" s="27"/>
      <c r="K424" s="27"/>
      <c r="L424" s="27"/>
      <c r="M424" s="27"/>
      <c r="N424" s="27"/>
      <c r="O424" s="27"/>
      <c r="P424" s="27"/>
      <c r="Q424" s="88"/>
      <c r="R424" s="88"/>
      <c r="S424" s="88"/>
      <c r="T424" s="88"/>
      <c r="U424" s="88"/>
      <c r="V424" s="88"/>
      <c r="W424" s="88"/>
      <c r="X424" s="54"/>
      <c r="Y424" s="54"/>
      <c r="Z424" s="54"/>
      <c r="AA424" s="55"/>
      <c r="AB424" s="82"/>
      <c r="AC424" s="85" t="s">
        <v>69</v>
      </c>
      <c r="AD424" s="85" t="s">
        <v>70</v>
      </c>
      <c r="AE424" s="88"/>
      <c r="AF424" s="88"/>
      <c r="AG424" s="54"/>
      <c r="AH424" s="54"/>
      <c r="AI424" s="54"/>
      <c r="AJ424" s="54"/>
      <c r="AK424" s="54"/>
      <c r="AL424" s="54"/>
      <c r="AM424" s="55"/>
    </row>
    <row r="425" spans="1:41" ht="15" x14ac:dyDescent="0.25">
      <c r="A425" s="140" t="s">
        <v>15</v>
      </c>
      <c r="B425" s="4" t="s">
        <v>98</v>
      </c>
      <c r="C425" s="4"/>
      <c r="D425" s="4"/>
      <c r="E425" s="4"/>
      <c r="F425" s="4"/>
      <c r="G425" s="4"/>
      <c r="H425" s="4"/>
      <c r="I425" s="4"/>
      <c r="J425" s="4"/>
      <c r="K425" s="30"/>
      <c r="L425" s="4"/>
      <c r="M425" s="4"/>
      <c r="N425" s="4"/>
      <c r="O425" s="4"/>
      <c r="P425" s="4"/>
      <c r="Q425" s="81"/>
      <c r="R425" s="81"/>
      <c r="S425" s="81"/>
      <c r="T425" s="81"/>
      <c r="U425" s="81"/>
      <c r="V425" s="81"/>
      <c r="W425" s="81"/>
      <c r="X425" s="54"/>
      <c r="Y425" s="54"/>
      <c r="Z425" s="54"/>
      <c r="AA425" s="55"/>
      <c r="AB425" s="82"/>
      <c r="AC425" s="85" t="s">
        <v>62</v>
      </c>
      <c r="AD425" s="146" t="s">
        <v>71</v>
      </c>
      <c r="AE425" s="81"/>
      <c r="AF425" s="81"/>
      <c r="AG425" s="54"/>
      <c r="AH425" s="54"/>
      <c r="AI425" s="54"/>
      <c r="AJ425" s="54"/>
      <c r="AK425" s="54"/>
      <c r="AL425" s="54"/>
      <c r="AM425" s="55"/>
    </row>
    <row r="426" spans="1:41" ht="15" customHeight="1" x14ac:dyDescent="0.25">
      <c r="A426" s="140" t="s">
        <v>16</v>
      </c>
      <c r="B426" s="516" t="s">
        <v>213</v>
      </c>
      <c r="C426" s="516"/>
      <c r="D426" s="516"/>
      <c r="E426" s="516"/>
      <c r="F426" s="516"/>
      <c r="G426" s="516"/>
      <c r="H426" s="516"/>
      <c r="I426" s="516"/>
      <c r="J426" s="516"/>
      <c r="K426" s="516"/>
      <c r="L426" s="516"/>
      <c r="M426" s="516"/>
      <c r="N426" s="516"/>
      <c r="O426" s="516"/>
      <c r="P426" s="516"/>
      <c r="Q426" s="516"/>
      <c r="R426" s="516"/>
      <c r="S426" s="516"/>
      <c r="T426" s="516"/>
      <c r="U426" s="516"/>
      <c r="V426" s="516"/>
      <c r="W426" s="516"/>
      <c r="X426" s="516"/>
      <c r="Y426" s="516"/>
      <c r="Z426" s="516"/>
      <c r="AA426" s="524"/>
      <c r="AB426" s="82"/>
      <c r="AC426" s="85" t="s">
        <v>72</v>
      </c>
      <c r="AD426" s="85" t="s">
        <v>73</v>
      </c>
      <c r="AE426" s="81"/>
      <c r="AF426" s="81"/>
      <c r="AG426" s="54"/>
      <c r="AH426" s="54"/>
      <c r="AI426" s="54"/>
      <c r="AJ426" s="54"/>
      <c r="AK426" s="54"/>
      <c r="AL426" s="54"/>
      <c r="AM426" s="55"/>
    </row>
    <row r="427" spans="1:41" ht="15" x14ac:dyDescent="0.25">
      <c r="A427" s="28"/>
      <c r="B427" s="516"/>
      <c r="C427" s="516"/>
      <c r="D427" s="516"/>
      <c r="E427" s="516"/>
      <c r="F427" s="516"/>
      <c r="G427" s="516"/>
      <c r="H427" s="516"/>
      <c r="I427" s="516"/>
      <c r="J427" s="516"/>
      <c r="K427" s="516"/>
      <c r="L427" s="516"/>
      <c r="M427" s="516"/>
      <c r="N427" s="516"/>
      <c r="O427" s="516"/>
      <c r="P427" s="516"/>
      <c r="Q427" s="516"/>
      <c r="R427" s="516"/>
      <c r="S427" s="516"/>
      <c r="T427" s="516"/>
      <c r="U427" s="516"/>
      <c r="V427" s="516"/>
      <c r="W427" s="516"/>
      <c r="X427" s="516"/>
      <c r="Y427" s="516"/>
      <c r="Z427" s="516"/>
      <c r="AA427" s="524"/>
      <c r="AB427" s="82"/>
      <c r="AC427" s="85" t="s">
        <v>22</v>
      </c>
      <c r="AD427" s="85" t="s">
        <v>74</v>
      </c>
      <c r="AE427" s="81"/>
      <c r="AF427" s="81"/>
      <c r="AG427" s="54"/>
      <c r="AH427" s="54"/>
      <c r="AI427" s="54"/>
      <c r="AJ427" s="54"/>
      <c r="AK427" s="54"/>
      <c r="AL427" s="54"/>
      <c r="AM427" s="55"/>
    </row>
    <row r="428" spans="1:41" ht="15" x14ac:dyDescent="0.25">
      <c r="A428" s="28"/>
      <c r="B428" s="5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81"/>
      <c r="R428" s="81"/>
      <c r="S428" s="81"/>
      <c r="T428" s="81"/>
      <c r="U428" s="81"/>
      <c r="V428" s="81"/>
      <c r="W428" s="81"/>
      <c r="X428" s="54"/>
      <c r="Y428" s="54"/>
      <c r="Z428" s="54"/>
      <c r="AA428" s="55"/>
      <c r="AB428" s="82"/>
      <c r="AC428" s="161" t="s">
        <v>140</v>
      </c>
      <c r="AD428" s="85" t="s">
        <v>141</v>
      </c>
      <c r="AE428" s="81"/>
      <c r="AF428" s="81"/>
      <c r="AG428" s="54"/>
      <c r="AH428" s="54"/>
      <c r="AI428" s="54"/>
      <c r="AJ428" s="54"/>
      <c r="AK428" s="54"/>
      <c r="AL428" s="54"/>
      <c r="AM428" s="55"/>
    </row>
    <row r="429" spans="1:41" ht="15" x14ac:dyDescent="0.25">
      <c r="A429" s="28"/>
      <c r="B429" s="54"/>
      <c r="C429" s="5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81"/>
      <c r="R429" s="81"/>
      <c r="S429" s="81"/>
      <c r="T429" s="81"/>
      <c r="U429" s="81"/>
      <c r="V429" s="81"/>
      <c r="W429" s="81"/>
      <c r="X429" s="54"/>
      <c r="Y429" s="54"/>
      <c r="Z429" s="54"/>
      <c r="AA429" s="55"/>
      <c r="AB429" s="82"/>
      <c r="AC429" s="89"/>
      <c r="AD429" s="85" t="s">
        <v>75</v>
      </c>
      <c r="AE429" s="54"/>
      <c r="AF429" s="81"/>
      <c r="AG429" s="156"/>
      <c r="AH429" s="54" t="s">
        <v>136</v>
      </c>
      <c r="AI429" s="54"/>
      <c r="AJ429" s="54"/>
      <c r="AK429" s="54"/>
      <c r="AL429" s="54"/>
      <c r="AM429" s="55"/>
    </row>
    <row r="430" spans="1:41" ht="14.4" thickBot="1" x14ac:dyDescent="0.3">
      <c r="A430" s="90"/>
      <c r="B430" s="91"/>
      <c r="C430" s="91"/>
      <c r="D430" s="91"/>
      <c r="E430" s="92"/>
      <c r="F430" s="92"/>
      <c r="G430" s="92"/>
      <c r="H430" s="92"/>
      <c r="I430" s="92"/>
      <c r="J430" s="92"/>
      <c r="K430" s="91"/>
      <c r="L430" s="91"/>
      <c r="M430" s="91"/>
      <c r="N430" s="91"/>
      <c r="O430" s="91"/>
      <c r="P430" s="91"/>
      <c r="Q430" s="91"/>
      <c r="R430" s="91"/>
      <c r="S430" s="91"/>
      <c r="T430" s="91"/>
      <c r="U430" s="93"/>
      <c r="V430" s="93"/>
      <c r="W430" s="93"/>
      <c r="X430" s="93"/>
      <c r="Y430" s="93"/>
      <c r="Z430" s="93"/>
      <c r="AA430" s="94"/>
      <c r="AB430" s="317" t="s">
        <v>159</v>
      </c>
      <c r="AC430" s="318"/>
      <c r="AD430" s="318"/>
      <c r="AE430" s="318"/>
      <c r="AF430" s="318"/>
      <c r="AG430" s="318"/>
      <c r="AH430" s="318"/>
      <c r="AI430" s="318"/>
      <c r="AJ430" s="318"/>
      <c r="AK430" s="318"/>
      <c r="AL430" s="318"/>
      <c r="AM430" s="319"/>
    </row>
  </sheetData>
  <mergeCells count="1506">
    <mergeCell ref="B263:C263"/>
    <mergeCell ref="B267:C267"/>
    <mergeCell ref="B268:C268"/>
    <mergeCell ref="B269:C269"/>
    <mergeCell ref="B172:C172"/>
    <mergeCell ref="B171:C171"/>
    <mergeCell ref="B173:C173"/>
    <mergeCell ref="B175:C175"/>
    <mergeCell ref="A205:C205"/>
    <mergeCell ref="B181:C182"/>
    <mergeCell ref="B405:C405"/>
    <mergeCell ref="B355:C355"/>
    <mergeCell ref="B356:C356"/>
    <mergeCell ref="B357:C357"/>
    <mergeCell ref="B404:C404"/>
    <mergeCell ref="B402:C402"/>
    <mergeCell ref="B400:C400"/>
    <mergeCell ref="B401:C401"/>
    <mergeCell ref="B361:C361"/>
    <mergeCell ref="B362:C362"/>
    <mergeCell ref="A391:C391"/>
    <mergeCell ref="B375:AA376"/>
    <mergeCell ref="B380:AA381"/>
    <mergeCell ref="P369:S369"/>
    <mergeCell ref="T369:W369"/>
    <mergeCell ref="X369:AA369"/>
    <mergeCell ref="A365:C372"/>
    <mergeCell ref="E365:E367"/>
    <mergeCell ref="F365:F367"/>
    <mergeCell ref="G365:G367"/>
    <mergeCell ref="H365:H367"/>
    <mergeCell ref="I365:I367"/>
    <mergeCell ref="B421:AA422"/>
    <mergeCell ref="G417:K417"/>
    <mergeCell ref="L417:O417"/>
    <mergeCell ref="P417:S417"/>
    <mergeCell ref="T417:W417"/>
    <mergeCell ref="B426:AA427"/>
    <mergeCell ref="A411:C418"/>
    <mergeCell ref="D411:D413"/>
    <mergeCell ref="E411:E413"/>
    <mergeCell ref="F411:F413"/>
    <mergeCell ref="AB430:AM430"/>
    <mergeCell ref="AF417:AI417"/>
    <mergeCell ref="AJ417:AM417"/>
    <mergeCell ref="G418:K418"/>
    <mergeCell ref="L418:O418"/>
    <mergeCell ref="P418:S418"/>
    <mergeCell ref="T418:W418"/>
    <mergeCell ref="X418:AA418"/>
    <mergeCell ref="AB418:AE418"/>
    <mergeCell ref="AF418:AI418"/>
    <mergeCell ref="X416:AA416"/>
    <mergeCell ref="AB416:AE416"/>
    <mergeCell ref="AF416:AI416"/>
    <mergeCell ref="AJ416:AM416"/>
    <mergeCell ref="X417:AA417"/>
    <mergeCell ref="AB417:AE417"/>
    <mergeCell ref="X415:AA415"/>
    <mergeCell ref="AB415:AE415"/>
    <mergeCell ref="AF415:AI415"/>
    <mergeCell ref="AJ415:AM415"/>
    <mergeCell ref="D416:F418"/>
    <mergeCell ref="G416:K416"/>
    <mergeCell ref="L416:O416"/>
    <mergeCell ref="P416:S416"/>
    <mergeCell ref="T416:W416"/>
    <mergeCell ref="AJ418:AM418"/>
    <mergeCell ref="I414:I415"/>
    <mergeCell ref="J414:J415"/>
    <mergeCell ref="K414:K415"/>
    <mergeCell ref="L415:O415"/>
    <mergeCell ref="P415:S415"/>
    <mergeCell ref="T415:W415"/>
    <mergeCell ref="AH412:AH413"/>
    <mergeCell ref="AI412:AI413"/>
    <mergeCell ref="AJ412:AJ413"/>
    <mergeCell ref="AK412:AK413"/>
    <mergeCell ref="AL412:AL413"/>
    <mergeCell ref="AM412:AM413"/>
    <mergeCell ref="AB412:AB413"/>
    <mergeCell ref="AC412:AC413"/>
    <mergeCell ref="AD412:AD413"/>
    <mergeCell ref="AE412:AE413"/>
    <mergeCell ref="AF412:AF413"/>
    <mergeCell ref="AG412:AG413"/>
    <mergeCell ref="V412:V413"/>
    <mergeCell ref="W412:W413"/>
    <mergeCell ref="X412:X413"/>
    <mergeCell ref="Y412:Y413"/>
    <mergeCell ref="Z412:Z413"/>
    <mergeCell ref="AA412:AA413"/>
    <mergeCell ref="L410:O410"/>
    <mergeCell ref="X411:AA411"/>
    <mergeCell ref="AB411:AE411"/>
    <mergeCell ref="AF411:AI411"/>
    <mergeCell ref="AJ411:AM411"/>
    <mergeCell ref="L412:L413"/>
    <mergeCell ref="M412:M413"/>
    <mergeCell ref="N412:N413"/>
    <mergeCell ref="O412:O413"/>
    <mergeCell ref="P412:P413"/>
    <mergeCell ref="Q412:Q413"/>
    <mergeCell ref="I411:I413"/>
    <mergeCell ref="J411:J413"/>
    <mergeCell ref="K411:K413"/>
    <mergeCell ref="L411:O411"/>
    <mergeCell ref="P411:S411"/>
    <mergeCell ref="T411:W411"/>
    <mergeCell ref="R412:R413"/>
    <mergeCell ref="S412:S413"/>
    <mergeCell ref="T412:T413"/>
    <mergeCell ref="U412:U413"/>
    <mergeCell ref="AI397:AI398"/>
    <mergeCell ref="AJ397:AJ398"/>
    <mergeCell ref="AK397:AK398"/>
    <mergeCell ref="AA397:AA398"/>
    <mergeCell ref="AB397:AB398"/>
    <mergeCell ref="AC397:AC398"/>
    <mergeCell ref="AD397:AD398"/>
    <mergeCell ref="X397:X398"/>
    <mergeCell ref="Y397:Y398"/>
    <mergeCell ref="Z397:Z398"/>
    <mergeCell ref="O397:O398"/>
    <mergeCell ref="P397:P398"/>
    <mergeCell ref="Q397:Q398"/>
    <mergeCell ref="R397:R398"/>
    <mergeCell ref="G411:G413"/>
    <mergeCell ref="H411:H413"/>
    <mergeCell ref="D414:D415"/>
    <mergeCell ref="E414:E415"/>
    <mergeCell ref="F414:F415"/>
    <mergeCell ref="G414:G415"/>
    <mergeCell ref="H414:H415"/>
    <mergeCell ref="P410:S410"/>
    <mergeCell ref="T410:W410"/>
    <mergeCell ref="X410:AA410"/>
    <mergeCell ref="AB410:AE410"/>
    <mergeCell ref="AF410:AI410"/>
    <mergeCell ref="AJ410:AM410"/>
    <mergeCell ref="G409:G410"/>
    <mergeCell ref="H409:H410"/>
    <mergeCell ref="I409:I410"/>
    <mergeCell ref="J409:J410"/>
    <mergeCell ref="K409:K410"/>
    <mergeCell ref="V397:V398"/>
    <mergeCell ref="K396:K398"/>
    <mergeCell ref="G395:G398"/>
    <mergeCell ref="H395:K395"/>
    <mergeCell ref="L395:O395"/>
    <mergeCell ref="P395:S395"/>
    <mergeCell ref="T395:W395"/>
    <mergeCell ref="T397:T398"/>
    <mergeCell ref="W397:W398"/>
    <mergeCell ref="X395:AA395"/>
    <mergeCell ref="L396:AM396"/>
    <mergeCell ref="L397:L398"/>
    <mergeCell ref="M397:M398"/>
    <mergeCell ref="N397:N398"/>
    <mergeCell ref="B408:C408"/>
    <mergeCell ref="B409:C410"/>
    <mergeCell ref="D409:D410"/>
    <mergeCell ref="E409:E410"/>
    <mergeCell ref="F409:F410"/>
    <mergeCell ref="B406:C406"/>
    <mergeCell ref="B407:C407"/>
    <mergeCell ref="AM397:AM398"/>
    <mergeCell ref="B399:C399"/>
    <mergeCell ref="D399:E399"/>
    <mergeCell ref="H399:K399"/>
    <mergeCell ref="L399:AM399"/>
    <mergeCell ref="AG397:AG398"/>
    <mergeCell ref="AL397:AL398"/>
    <mergeCell ref="AE397:AE398"/>
    <mergeCell ref="AF397:AF398"/>
    <mergeCell ref="U397:U398"/>
    <mergeCell ref="AH397:AH398"/>
    <mergeCell ref="AB391:AM391"/>
    <mergeCell ref="A392:C392"/>
    <mergeCell ref="D392:AA392"/>
    <mergeCell ref="AB392:AM392"/>
    <mergeCell ref="A394:A398"/>
    <mergeCell ref="B394:C398"/>
    <mergeCell ref="D394:F395"/>
    <mergeCell ref="G394:K394"/>
    <mergeCell ref="L394:AM394"/>
    <mergeCell ref="A388:C388"/>
    <mergeCell ref="AB388:AM388"/>
    <mergeCell ref="A389:C389"/>
    <mergeCell ref="AB389:AM389"/>
    <mergeCell ref="A390:C390"/>
    <mergeCell ref="AB390:AM390"/>
    <mergeCell ref="A385:C385"/>
    <mergeCell ref="D385:AA386"/>
    <mergeCell ref="AB385:AM385"/>
    <mergeCell ref="A386:C386"/>
    <mergeCell ref="AB386:AM386"/>
    <mergeCell ref="A387:C387"/>
    <mergeCell ref="AB387:AM387"/>
    <mergeCell ref="S397:S398"/>
    <mergeCell ref="AB395:AE395"/>
    <mergeCell ref="AF395:AI395"/>
    <mergeCell ref="AJ395:AM395"/>
    <mergeCell ref="D396:D398"/>
    <mergeCell ref="E396:E398"/>
    <mergeCell ref="F396:F398"/>
    <mergeCell ref="H396:H398"/>
    <mergeCell ref="I396:I398"/>
    <mergeCell ref="J396:J398"/>
    <mergeCell ref="AB384:AM384"/>
    <mergeCell ref="AJ371:AM371"/>
    <mergeCell ref="G372:K372"/>
    <mergeCell ref="L372:O372"/>
    <mergeCell ref="P372:S372"/>
    <mergeCell ref="T372:W372"/>
    <mergeCell ref="X371:AA371"/>
    <mergeCell ref="AB371:AE371"/>
    <mergeCell ref="X372:AA372"/>
    <mergeCell ref="AB372:AE372"/>
    <mergeCell ref="AJ372:AM372"/>
    <mergeCell ref="AB370:AE370"/>
    <mergeCell ref="AF370:AI370"/>
    <mergeCell ref="AJ370:AM370"/>
    <mergeCell ref="AF371:AI371"/>
    <mergeCell ref="AF372:AI372"/>
    <mergeCell ref="D370:F372"/>
    <mergeCell ref="G370:K370"/>
    <mergeCell ref="L370:O370"/>
    <mergeCell ref="P370:S370"/>
    <mergeCell ref="T370:W370"/>
    <mergeCell ref="X370:AA370"/>
    <mergeCell ref="G371:K371"/>
    <mergeCell ref="L371:O371"/>
    <mergeCell ref="P371:S371"/>
    <mergeCell ref="T371:W371"/>
    <mergeCell ref="AB369:AE369"/>
    <mergeCell ref="AF369:AI369"/>
    <mergeCell ref="AJ369:AM369"/>
    <mergeCell ref="AM366:AM367"/>
    <mergeCell ref="D368:D369"/>
    <mergeCell ref="E368:E369"/>
    <mergeCell ref="F368:F369"/>
    <mergeCell ref="G368:G369"/>
    <mergeCell ref="H368:H369"/>
    <mergeCell ref="I368:I369"/>
    <mergeCell ref="J368:J369"/>
    <mergeCell ref="K368:K369"/>
    <mergeCell ref="L369:O369"/>
    <mergeCell ref="AG366:AG367"/>
    <mergeCell ref="AH366:AH367"/>
    <mergeCell ref="AI366:AI367"/>
    <mergeCell ref="AJ366:AJ367"/>
    <mergeCell ref="AK366:AK367"/>
    <mergeCell ref="AL366:AL367"/>
    <mergeCell ref="AA366:AA367"/>
    <mergeCell ref="AB366:AB367"/>
    <mergeCell ref="AC366:AC367"/>
    <mergeCell ref="AD366:AD367"/>
    <mergeCell ref="AE366:AE367"/>
    <mergeCell ref="AF366:AF367"/>
    <mergeCell ref="U366:U367"/>
    <mergeCell ref="V366:V367"/>
    <mergeCell ref="W366:W367"/>
    <mergeCell ref="X366:X367"/>
    <mergeCell ref="Y366:Y367"/>
    <mergeCell ref="Z366:Z367"/>
    <mergeCell ref="D365:D367"/>
    <mergeCell ref="F363:F364"/>
    <mergeCell ref="G363:G364"/>
    <mergeCell ref="H363:H364"/>
    <mergeCell ref="I363:I364"/>
    <mergeCell ref="J363:J364"/>
    <mergeCell ref="K363:K364"/>
    <mergeCell ref="B363:C364"/>
    <mergeCell ref="D363:D364"/>
    <mergeCell ref="E363:E364"/>
    <mergeCell ref="AJ365:AM365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L365:O365"/>
    <mergeCell ref="P365:S365"/>
    <mergeCell ref="T365:W365"/>
    <mergeCell ref="X365:AA365"/>
    <mergeCell ref="AB365:AE365"/>
    <mergeCell ref="AF365:AI365"/>
    <mergeCell ref="AJ364:AM364"/>
    <mergeCell ref="J365:J367"/>
    <mergeCell ref="K365:K367"/>
    <mergeCell ref="L364:O364"/>
    <mergeCell ref="P364:S364"/>
    <mergeCell ref="T364:W364"/>
    <mergeCell ref="X364:AA364"/>
    <mergeCell ref="AB364:AE364"/>
    <mergeCell ref="G349:G352"/>
    <mergeCell ref="H349:K349"/>
    <mergeCell ref="L349:O349"/>
    <mergeCell ref="P349:S349"/>
    <mergeCell ref="T349:W349"/>
    <mergeCell ref="X349:AA349"/>
    <mergeCell ref="L350:AM350"/>
    <mergeCell ref="L351:L352"/>
    <mergeCell ref="M351:M352"/>
    <mergeCell ref="N351:N352"/>
    <mergeCell ref="AF364:AI364"/>
    <mergeCell ref="J350:J352"/>
    <mergeCell ref="K350:K352"/>
    <mergeCell ref="V351:V352"/>
    <mergeCell ref="W351:W352"/>
    <mergeCell ref="X351:X352"/>
    <mergeCell ref="B358:C358"/>
    <mergeCell ref="B359:C359"/>
    <mergeCell ref="B360:C360"/>
    <mergeCell ref="AM351:AM352"/>
    <mergeCell ref="B353:C353"/>
    <mergeCell ref="D353:E353"/>
    <mergeCell ref="H353:K353"/>
    <mergeCell ref="L353:AM353"/>
    <mergeCell ref="B354:C354"/>
    <mergeCell ref="AG351:AG352"/>
    <mergeCell ref="AH351:AH352"/>
    <mergeCell ref="AI351:AI352"/>
    <mergeCell ref="AJ351:AJ352"/>
    <mergeCell ref="AK351:AK352"/>
    <mergeCell ref="AL351:AL352"/>
    <mergeCell ref="AA351:AA352"/>
    <mergeCell ref="AB351:AB352"/>
    <mergeCell ref="AC351:AC352"/>
    <mergeCell ref="AD351:AD352"/>
    <mergeCell ref="AE351:AE352"/>
    <mergeCell ref="AF351:AF352"/>
    <mergeCell ref="U351:U352"/>
    <mergeCell ref="Y351:Y352"/>
    <mergeCell ref="Z351:Z352"/>
    <mergeCell ref="O351:O352"/>
    <mergeCell ref="P351:P352"/>
    <mergeCell ref="Q351:Q352"/>
    <mergeCell ref="R351:R352"/>
    <mergeCell ref="S351:S352"/>
    <mergeCell ref="A345:C345"/>
    <mergeCell ref="AB345:AM345"/>
    <mergeCell ref="A346:C346"/>
    <mergeCell ref="D346:AA346"/>
    <mergeCell ref="AB346:AM346"/>
    <mergeCell ref="A348:A352"/>
    <mergeCell ref="B348:C352"/>
    <mergeCell ref="D348:F349"/>
    <mergeCell ref="G348:K348"/>
    <mergeCell ref="L348:AM348"/>
    <mergeCell ref="A342:C342"/>
    <mergeCell ref="AB342:AM342"/>
    <mergeCell ref="A343:C343"/>
    <mergeCell ref="AB343:AM343"/>
    <mergeCell ref="A344:C344"/>
    <mergeCell ref="AB344:AM344"/>
    <mergeCell ref="A339:C339"/>
    <mergeCell ref="D339:AA340"/>
    <mergeCell ref="AB339:AM339"/>
    <mergeCell ref="A340:C340"/>
    <mergeCell ref="AB340:AM340"/>
    <mergeCell ref="A341:C341"/>
    <mergeCell ref="AB341:AM341"/>
    <mergeCell ref="T351:T352"/>
    <mergeCell ref="AB349:AE349"/>
    <mergeCell ref="AF349:AI349"/>
    <mergeCell ref="AJ349:AM349"/>
    <mergeCell ref="D350:D352"/>
    <mergeCell ref="E350:E352"/>
    <mergeCell ref="F350:F352"/>
    <mergeCell ref="H350:H352"/>
    <mergeCell ref="I350:I352"/>
    <mergeCell ref="AB96:AM96"/>
    <mergeCell ref="AB97:AM97"/>
    <mergeCell ref="AF101:AI101"/>
    <mergeCell ref="AJ101:AM101"/>
    <mergeCell ref="AH103:AH104"/>
    <mergeCell ref="AI103:AI104"/>
    <mergeCell ref="AL103:AL104"/>
    <mergeCell ref="AM103:AM104"/>
    <mergeCell ref="D210:AA210"/>
    <mergeCell ref="AB205:AM205"/>
    <mergeCell ref="A41:C41"/>
    <mergeCell ref="AB41:AM41"/>
    <mergeCell ref="D48:AA48"/>
    <mergeCell ref="AB149:AM149"/>
    <mergeCell ref="A149:C149"/>
    <mergeCell ref="A48:C48"/>
    <mergeCell ref="AB48:AM48"/>
    <mergeCell ref="A44:C44"/>
    <mergeCell ref="A47:C47"/>
    <mergeCell ref="A50:A54"/>
    <mergeCell ref="B50:C54"/>
    <mergeCell ref="D50:F51"/>
    <mergeCell ref="G50:K50"/>
    <mergeCell ref="L50:AM50"/>
    <mergeCell ref="G51:G54"/>
    <mergeCell ref="H51:K51"/>
    <mergeCell ref="L51:O51"/>
    <mergeCell ref="P51:S51"/>
    <mergeCell ref="T51:W51"/>
    <mergeCell ref="X51:AA51"/>
    <mergeCell ref="AB51:AE51"/>
    <mergeCell ref="AF51:AI51"/>
    <mergeCell ref="AB39:AM39"/>
    <mergeCell ref="AB44:AM44"/>
    <mergeCell ref="A42:C42"/>
    <mergeCell ref="AB42:AM42"/>
    <mergeCell ref="A43:C43"/>
    <mergeCell ref="AB43:AM43"/>
    <mergeCell ref="AB47:AM47"/>
    <mergeCell ref="A45:C45"/>
    <mergeCell ref="A46:C46"/>
    <mergeCell ref="A37:C37"/>
    <mergeCell ref="D37:AA38"/>
    <mergeCell ref="AB37:AM37"/>
    <mergeCell ref="A38:C38"/>
    <mergeCell ref="AB38:AM38"/>
    <mergeCell ref="A40:C40"/>
    <mergeCell ref="AB40:AM40"/>
    <mergeCell ref="A39:C39"/>
    <mergeCell ref="AJ51:AM51"/>
    <mergeCell ref="D52:D54"/>
    <mergeCell ref="E52:E54"/>
    <mergeCell ref="F52:F54"/>
    <mergeCell ref="H52:H54"/>
    <mergeCell ref="I52:I54"/>
    <mergeCell ref="J52:J54"/>
    <mergeCell ref="K52:K54"/>
    <mergeCell ref="L52:AM52"/>
    <mergeCell ref="L53:L54"/>
    <mergeCell ref="M53:M54"/>
    <mergeCell ref="N53:N54"/>
    <mergeCell ref="O53:O54"/>
    <mergeCell ref="P53:P54"/>
    <mergeCell ref="Q53:Q54"/>
    <mergeCell ref="R53:R54"/>
    <mergeCell ref="S53:S54"/>
    <mergeCell ref="T53:T54"/>
    <mergeCell ref="U53:U54"/>
    <mergeCell ref="V53:V54"/>
    <mergeCell ref="W53:W54"/>
    <mergeCell ref="AF53:AF54"/>
    <mergeCell ref="AG53:AG54"/>
    <mergeCell ref="AH53:AH54"/>
    <mergeCell ref="AI53:AI54"/>
    <mergeCell ref="X53:X54"/>
    <mergeCell ref="Y53:Y54"/>
    <mergeCell ref="Z53:Z54"/>
    <mergeCell ref="AA53:AA54"/>
    <mergeCell ref="AB53:AB54"/>
    <mergeCell ref="AC53:AC54"/>
    <mergeCell ref="AJ53:AJ54"/>
    <mergeCell ref="AK53:AK54"/>
    <mergeCell ref="AL53:AL54"/>
    <mergeCell ref="AM53:AM54"/>
    <mergeCell ref="B55:C55"/>
    <mergeCell ref="D55:E55"/>
    <mergeCell ref="H55:K55"/>
    <mergeCell ref="L55:AM55"/>
    <mergeCell ref="AD53:AD54"/>
    <mergeCell ref="AE53:AE54"/>
    <mergeCell ref="B56:C56"/>
    <mergeCell ref="B57:C57"/>
    <mergeCell ref="B58:C58"/>
    <mergeCell ref="B61:C61"/>
    <mergeCell ref="B64:C64"/>
    <mergeCell ref="B60:C60"/>
    <mergeCell ref="B59:C59"/>
    <mergeCell ref="B62:C62"/>
    <mergeCell ref="B63:C63"/>
    <mergeCell ref="B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6:O66"/>
    <mergeCell ref="P66:S66"/>
    <mergeCell ref="T66:W66"/>
    <mergeCell ref="AB66:AE66"/>
    <mergeCell ref="AF66:AI66"/>
    <mergeCell ref="AJ66:AM66"/>
    <mergeCell ref="A67:C74"/>
    <mergeCell ref="D67:D69"/>
    <mergeCell ref="E67:E69"/>
    <mergeCell ref="F67:F69"/>
    <mergeCell ref="G67:G69"/>
    <mergeCell ref="H67:H69"/>
    <mergeCell ref="I67:I69"/>
    <mergeCell ref="J67:J69"/>
    <mergeCell ref="K67:K69"/>
    <mergeCell ref="L67:O67"/>
    <mergeCell ref="P67:S67"/>
    <mergeCell ref="T67:W67"/>
    <mergeCell ref="X67:AA67"/>
    <mergeCell ref="S68:S69"/>
    <mergeCell ref="T68:T69"/>
    <mergeCell ref="U68:U69"/>
    <mergeCell ref="V68:V69"/>
    <mergeCell ref="AB67:AE67"/>
    <mergeCell ref="AF67:AI67"/>
    <mergeCell ref="AJ67:AM67"/>
    <mergeCell ref="L68:L69"/>
    <mergeCell ref="M68:M69"/>
    <mergeCell ref="N68:N69"/>
    <mergeCell ref="O68:O69"/>
    <mergeCell ref="P68:P69"/>
    <mergeCell ref="Q68:Q69"/>
    <mergeCell ref="R68:R69"/>
    <mergeCell ref="W68:W69"/>
    <mergeCell ref="X68:X69"/>
    <mergeCell ref="Y68:Y69"/>
    <mergeCell ref="Z68:Z69"/>
    <mergeCell ref="AA68:AA69"/>
    <mergeCell ref="AB68:AB69"/>
    <mergeCell ref="AC68:AC69"/>
    <mergeCell ref="AD68:AD69"/>
    <mergeCell ref="AE68:AE69"/>
    <mergeCell ref="AF68:AF69"/>
    <mergeCell ref="AG68:AG69"/>
    <mergeCell ref="AH68:AH69"/>
    <mergeCell ref="AI68:AI69"/>
    <mergeCell ref="AJ68:AJ69"/>
    <mergeCell ref="AK68:AK69"/>
    <mergeCell ref="AL68:AL69"/>
    <mergeCell ref="AM68:AM69"/>
    <mergeCell ref="D70:D71"/>
    <mergeCell ref="E70:E71"/>
    <mergeCell ref="F70:F71"/>
    <mergeCell ref="G70:G71"/>
    <mergeCell ref="H70:H71"/>
    <mergeCell ref="I70:I71"/>
    <mergeCell ref="J70:J71"/>
    <mergeCell ref="K70:K71"/>
    <mergeCell ref="L71:O71"/>
    <mergeCell ref="P71:S71"/>
    <mergeCell ref="T71:W71"/>
    <mergeCell ref="X71:AA71"/>
    <mergeCell ref="AB71:AE71"/>
    <mergeCell ref="AF71:AI71"/>
    <mergeCell ref="AJ71:AM71"/>
    <mergeCell ref="D72:F74"/>
    <mergeCell ref="G72:K72"/>
    <mergeCell ref="L72:O72"/>
    <mergeCell ref="P72:S72"/>
    <mergeCell ref="T72:W72"/>
    <mergeCell ref="X72:AA72"/>
    <mergeCell ref="AB72:AE72"/>
    <mergeCell ref="AF72:AI72"/>
    <mergeCell ref="AJ72:AM72"/>
    <mergeCell ref="G73:K73"/>
    <mergeCell ref="L73:O73"/>
    <mergeCell ref="P73:S73"/>
    <mergeCell ref="T73:W73"/>
    <mergeCell ref="X73:AA73"/>
    <mergeCell ref="AB73:AE73"/>
    <mergeCell ref="AF73:AI73"/>
    <mergeCell ref="AJ73:AM73"/>
    <mergeCell ref="G74:K74"/>
    <mergeCell ref="L74:O74"/>
    <mergeCell ref="P74:S74"/>
    <mergeCell ref="T74:W74"/>
    <mergeCell ref="X74:AA74"/>
    <mergeCell ref="AB74:AE74"/>
    <mergeCell ref="AF74:AI74"/>
    <mergeCell ref="AJ74:AM74"/>
    <mergeCell ref="AB86:AM86"/>
    <mergeCell ref="A87:C87"/>
    <mergeCell ref="D87:AA88"/>
    <mergeCell ref="AB87:AM87"/>
    <mergeCell ref="A88:C88"/>
    <mergeCell ref="AB88:AM88"/>
    <mergeCell ref="A90:C90"/>
    <mergeCell ref="AB90:AM90"/>
    <mergeCell ref="A91:C91"/>
    <mergeCell ref="AB91:AM91"/>
    <mergeCell ref="AB89:AM89"/>
    <mergeCell ref="B105:C105"/>
    <mergeCell ref="D105:E105"/>
    <mergeCell ref="H105:K105"/>
    <mergeCell ref="L105:AM105"/>
    <mergeCell ref="AD103:AD104"/>
    <mergeCell ref="AE103:AE104"/>
    <mergeCell ref="AB103:AB104"/>
    <mergeCell ref="AC103:AC104"/>
    <mergeCell ref="AJ103:AJ104"/>
    <mergeCell ref="AK103:AK104"/>
    <mergeCell ref="A92:C92"/>
    <mergeCell ref="AB92:AM92"/>
    <mergeCell ref="A93:C93"/>
    <mergeCell ref="AB93:AM93"/>
    <mergeCell ref="A98:C98"/>
    <mergeCell ref="AB98:AM98"/>
    <mergeCell ref="A100:A104"/>
    <mergeCell ref="B100:C104"/>
    <mergeCell ref="D100:F101"/>
    <mergeCell ref="G100:K100"/>
    <mergeCell ref="L100:AM100"/>
    <mergeCell ref="G101:G104"/>
    <mergeCell ref="H101:K101"/>
    <mergeCell ref="L101:O101"/>
    <mergeCell ref="P101:S101"/>
    <mergeCell ref="T101:W101"/>
    <mergeCell ref="X101:AA101"/>
    <mergeCell ref="AB101:AE101"/>
    <mergeCell ref="D102:D104"/>
    <mergeCell ref="E102:E104"/>
    <mergeCell ref="F102:F104"/>
    <mergeCell ref="H102:H104"/>
    <mergeCell ref="E116:E117"/>
    <mergeCell ref="F116:F117"/>
    <mergeCell ref="G116:G117"/>
    <mergeCell ref="H116:H117"/>
    <mergeCell ref="I116:I117"/>
    <mergeCell ref="R103:R104"/>
    <mergeCell ref="S103:S104"/>
    <mergeCell ref="T103:T104"/>
    <mergeCell ref="U103:U104"/>
    <mergeCell ref="V103:V104"/>
    <mergeCell ref="W103:W104"/>
    <mergeCell ref="AF103:AF104"/>
    <mergeCell ref="AG103:AG104"/>
    <mergeCell ref="X103:X104"/>
    <mergeCell ref="Y103:Y104"/>
    <mergeCell ref="Z103:Z104"/>
    <mergeCell ref="AA103:AA104"/>
    <mergeCell ref="I102:I104"/>
    <mergeCell ref="J102:J104"/>
    <mergeCell ref="K102:K104"/>
    <mergeCell ref="L102:AM102"/>
    <mergeCell ref="L103:L104"/>
    <mergeCell ref="M103:M104"/>
    <mergeCell ref="N103:N104"/>
    <mergeCell ref="O103:O104"/>
    <mergeCell ref="P103:P104"/>
    <mergeCell ref="Q103:Q104"/>
    <mergeCell ref="AJ119:AJ120"/>
    <mergeCell ref="AK119:AK120"/>
    <mergeCell ref="AJ117:AM117"/>
    <mergeCell ref="A118:C125"/>
    <mergeCell ref="D118:D120"/>
    <mergeCell ref="E118:E120"/>
    <mergeCell ref="F118:F120"/>
    <mergeCell ref="G118:G120"/>
    <mergeCell ref="H118:H120"/>
    <mergeCell ref="I118:I120"/>
    <mergeCell ref="J118:J120"/>
    <mergeCell ref="K118:K120"/>
    <mergeCell ref="L118:O118"/>
    <mergeCell ref="P118:S118"/>
    <mergeCell ref="T118:W118"/>
    <mergeCell ref="X118:AA118"/>
    <mergeCell ref="AB118:AE118"/>
    <mergeCell ref="T119:T120"/>
    <mergeCell ref="U119:U120"/>
    <mergeCell ref="V119:V120"/>
    <mergeCell ref="W119:W120"/>
    <mergeCell ref="AF118:AI118"/>
    <mergeCell ref="AJ118:AM118"/>
    <mergeCell ref="L119:L120"/>
    <mergeCell ref="M119:M120"/>
    <mergeCell ref="N119:N120"/>
    <mergeCell ref="Q119:Q120"/>
    <mergeCell ref="R119:R120"/>
    <mergeCell ref="S119:S120"/>
    <mergeCell ref="X119:X120"/>
    <mergeCell ref="Y119:Y120"/>
    <mergeCell ref="Z119:Z120"/>
    <mergeCell ref="AC119:AC120"/>
    <mergeCell ref="AD119:AD120"/>
    <mergeCell ref="AE119:AE120"/>
    <mergeCell ref="AF119:AF120"/>
    <mergeCell ref="AG119:AG120"/>
    <mergeCell ref="AH119:AH120"/>
    <mergeCell ref="AI119:AI120"/>
    <mergeCell ref="J116:J117"/>
    <mergeCell ref="K116:K117"/>
    <mergeCell ref="L117:O117"/>
    <mergeCell ref="P117:S117"/>
    <mergeCell ref="T117:W117"/>
    <mergeCell ref="X117:AA117"/>
    <mergeCell ref="AB117:AE117"/>
    <mergeCell ref="AF117:AI117"/>
    <mergeCell ref="AA119:AA120"/>
    <mergeCell ref="AB119:AB120"/>
    <mergeCell ref="A151:A155"/>
    <mergeCell ref="B151:C155"/>
    <mergeCell ref="D151:F152"/>
    <mergeCell ref="G151:K151"/>
    <mergeCell ref="L151:AM151"/>
    <mergeCell ref="G152:G155"/>
    <mergeCell ref="D153:D155"/>
    <mergeCell ref="E153:E155"/>
    <mergeCell ref="AL119:AL120"/>
    <mergeCell ref="AM119:AM120"/>
    <mergeCell ref="D121:D122"/>
    <mergeCell ref="E121:E122"/>
    <mergeCell ref="F121:F122"/>
    <mergeCell ref="G121:G122"/>
    <mergeCell ref="H121:H122"/>
    <mergeCell ref="I121:I122"/>
    <mergeCell ref="T124:W124"/>
    <mergeCell ref="X124:AA124"/>
    <mergeCell ref="G125:K125"/>
    <mergeCell ref="L125:O125"/>
    <mergeCell ref="J121:J122"/>
    <mergeCell ref="K121:K122"/>
    <mergeCell ref="L122:O122"/>
    <mergeCell ref="P122:S122"/>
    <mergeCell ref="T122:W122"/>
    <mergeCell ref="X122:AA122"/>
    <mergeCell ref="AF123:AI123"/>
    <mergeCell ref="AJ123:AM123"/>
    <mergeCell ref="AF124:AI124"/>
    <mergeCell ref="AJ124:AM124"/>
    <mergeCell ref="D123:F125"/>
    <mergeCell ref="G123:K123"/>
    <mergeCell ref="AB137:AM137"/>
    <mergeCell ref="A138:C138"/>
    <mergeCell ref="D138:AA139"/>
    <mergeCell ref="AB138:AM138"/>
    <mergeCell ref="AB124:AE124"/>
    <mergeCell ref="AB122:AE122"/>
    <mergeCell ref="AF122:AI122"/>
    <mergeCell ref="AJ122:AM122"/>
    <mergeCell ref="AB123:AE123"/>
    <mergeCell ref="AB125:AE125"/>
    <mergeCell ref="AB139:AM139"/>
    <mergeCell ref="AB140:AM140"/>
    <mergeCell ref="AB143:AM143"/>
    <mergeCell ref="A144:C144"/>
    <mergeCell ref="AB144:AM144"/>
    <mergeCell ref="AF125:AI125"/>
    <mergeCell ref="AJ125:AM125"/>
    <mergeCell ref="AB141:AM141"/>
    <mergeCell ref="A142:C142"/>
    <mergeCell ref="AB142:AM142"/>
    <mergeCell ref="L123:O123"/>
    <mergeCell ref="P123:S123"/>
    <mergeCell ref="T123:W123"/>
    <mergeCell ref="X123:AA123"/>
    <mergeCell ref="H153:H155"/>
    <mergeCell ref="AB145:AM145"/>
    <mergeCell ref="H152:K152"/>
    <mergeCell ref="L152:O152"/>
    <mergeCell ref="P152:S152"/>
    <mergeCell ref="T152:W152"/>
    <mergeCell ref="X152:AA152"/>
    <mergeCell ref="AB152:AE152"/>
    <mergeCell ref="AF152:AI152"/>
    <mergeCell ref="AJ152:AM152"/>
    <mergeCell ref="AB148:AM148"/>
    <mergeCell ref="I153:I155"/>
    <mergeCell ref="J153:J155"/>
    <mergeCell ref="K153:K155"/>
    <mergeCell ref="L153:AM153"/>
    <mergeCell ref="L154:L155"/>
    <mergeCell ref="M154:M155"/>
    <mergeCell ref="N154:N155"/>
    <mergeCell ref="O154:O155"/>
    <mergeCell ref="P154:P155"/>
    <mergeCell ref="Q154:Q155"/>
    <mergeCell ref="AM154:AM155"/>
    <mergeCell ref="R154:R155"/>
    <mergeCell ref="S154:S155"/>
    <mergeCell ref="AK154:AK155"/>
    <mergeCell ref="AL154:AL155"/>
    <mergeCell ref="B156:C156"/>
    <mergeCell ref="D156:E156"/>
    <mergeCell ref="H156:K156"/>
    <mergeCell ref="L156:AM156"/>
    <mergeCell ref="AD154:AD155"/>
    <mergeCell ref="AE154:AE155"/>
    <mergeCell ref="B157:C157"/>
    <mergeCell ref="B158:C158"/>
    <mergeCell ref="B159:C159"/>
    <mergeCell ref="B160:C160"/>
    <mergeCell ref="B163:C163"/>
    <mergeCell ref="B164:C164"/>
    <mergeCell ref="B161:C161"/>
    <mergeCell ref="B162:C162"/>
    <mergeCell ref="B165:C165"/>
    <mergeCell ref="B166:C166"/>
    <mergeCell ref="T154:T155"/>
    <mergeCell ref="U154:U155"/>
    <mergeCell ref="V154:V155"/>
    <mergeCell ref="W154:W155"/>
    <mergeCell ref="AF154:AF155"/>
    <mergeCell ref="AG154:AG155"/>
    <mergeCell ref="AH154:AH155"/>
    <mergeCell ref="AI154:AI155"/>
    <mergeCell ref="X154:X155"/>
    <mergeCell ref="Y154:Y155"/>
    <mergeCell ref="Z154:Z155"/>
    <mergeCell ref="AA154:AA155"/>
    <mergeCell ref="AB154:AB155"/>
    <mergeCell ref="AC154:AC155"/>
    <mergeCell ref="AJ154:AJ155"/>
    <mergeCell ref="F153:F155"/>
    <mergeCell ref="B180:C180"/>
    <mergeCell ref="B176:C176"/>
    <mergeCell ref="B168:C168"/>
    <mergeCell ref="B169:C169"/>
    <mergeCell ref="B170:C170"/>
    <mergeCell ref="D181:D182"/>
    <mergeCell ref="E181:E182"/>
    <mergeCell ref="F181:F182"/>
    <mergeCell ref="G181:G182"/>
    <mergeCell ref="H181:H182"/>
    <mergeCell ref="I181:I182"/>
    <mergeCell ref="J181:J182"/>
    <mergeCell ref="K181:K182"/>
    <mergeCell ref="L182:O182"/>
    <mergeCell ref="P182:S182"/>
    <mergeCell ref="T182:W182"/>
    <mergeCell ref="X182:AA182"/>
    <mergeCell ref="B177:C177"/>
    <mergeCell ref="AB182:AE182"/>
    <mergeCell ref="AF182:AI182"/>
    <mergeCell ref="AJ182:AM182"/>
    <mergeCell ref="A183:C190"/>
    <mergeCell ref="D183:D185"/>
    <mergeCell ref="E183:E185"/>
    <mergeCell ref="F183:F185"/>
    <mergeCell ref="G183:G185"/>
    <mergeCell ref="H183:H185"/>
    <mergeCell ref="I183:I185"/>
    <mergeCell ref="J183:J185"/>
    <mergeCell ref="K183:K185"/>
    <mergeCell ref="L183:O183"/>
    <mergeCell ref="P183:S183"/>
    <mergeCell ref="T183:W183"/>
    <mergeCell ref="R184:R185"/>
    <mergeCell ref="S184:S185"/>
    <mergeCell ref="T184:T185"/>
    <mergeCell ref="U184:U185"/>
    <mergeCell ref="V184:V185"/>
    <mergeCell ref="X183:AA183"/>
    <mergeCell ref="AB183:AE183"/>
    <mergeCell ref="AF183:AI183"/>
    <mergeCell ref="AJ183:AM183"/>
    <mergeCell ref="L184:L185"/>
    <mergeCell ref="M184:M185"/>
    <mergeCell ref="N184:N185"/>
    <mergeCell ref="O184:O185"/>
    <mergeCell ref="P184:P185"/>
    <mergeCell ref="Q184:Q185"/>
    <mergeCell ref="W184:W185"/>
    <mergeCell ref="X184:X185"/>
    <mergeCell ref="Y184:Y185"/>
    <mergeCell ref="Z184:Z185"/>
    <mergeCell ref="AA184:AA185"/>
    <mergeCell ref="AB184:AB185"/>
    <mergeCell ref="AC184:AC185"/>
    <mergeCell ref="AD184:AD185"/>
    <mergeCell ref="AE184:AE185"/>
    <mergeCell ref="AF184:AF185"/>
    <mergeCell ref="AG184:AG185"/>
    <mergeCell ref="AH184:AH185"/>
    <mergeCell ref="AI184:AI185"/>
    <mergeCell ref="AJ184:AJ185"/>
    <mergeCell ref="AK184:AK185"/>
    <mergeCell ref="AL184:AL185"/>
    <mergeCell ref="AM184:AM185"/>
    <mergeCell ref="L187:O187"/>
    <mergeCell ref="P187:S187"/>
    <mergeCell ref="T187:W187"/>
    <mergeCell ref="X187:AA187"/>
    <mergeCell ref="AJ187:AM187"/>
    <mergeCell ref="AF187:AI187"/>
    <mergeCell ref="D186:D187"/>
    <mergeCell ref="E186:E187"/>
    <mergeCell ref="F186:F187"/>
    <mergeCell ref="G186:G187"/>
    <mergeCell ref="H186:H187"/>
    <mergeCell ref="I186:I187"/>
    <mergeCell ref="D188:F190"/>
    <mergeCell ref="G188:K188"/>
    <mergeCell ref="L188:O188"/>
    <mergeCell ref="P188:S188"/>
    <mergeCell ref="T188:W188"/>
    <mergeCell ref="X188:AA188"/>
    <mergeCell ref="P190:S190"/>
    <mergeCell ref="T190:W190"/>
    <mergeCell ref="X190:AA190"/>
    <mergeCell ref="AB188:AE188"/>
    <mergeCell ref="J186:J187"/>
    <mergeCell ref="K186:K187"/>
    <mergeCell ref="P189:S189"/>
    <mergeCell ref="T189:W189"/>
    <mergeCell ref="X189:AA189"/>
    <mergeCell ref="AB189:AE189"/>
    <mergeCell ref="AB187:AE187"/>
    <mergeCell ref="L189:O189"/>
    <mergeCell ref="B193:AA194"/>
    <mergeCell ref="B198:AA199"/>
    <mergeCell ref="AF188:AI188"/>
    <mergeCell ref="AJ188:AM188"/>
    <mergeCell ref="AF189:AI189"/>
    <mergeCell ref="AJ189:AM189"/>
    <mergeCell ref="AF190:AI190"/>
    <mergeCell ref="AJ190:AM190"/>
    <mergeCell ref="G189:K189"/>
    <mergeCell ref="AB190:AE190"/>
    <mergeCell ref="G190:K190"/>
    <mergeCell ref="L190:O190"/>
    <mergeCell ref="A206:C206"/>
    <mergeCell ref="AB206:AM206"/>
    <mergeCell ref="A207:C207"/>
    <mergeCell ref="AB207:AM207"/>
    <mergeCell ref="AB202:AM202"/>
    <mergeCell ref="A203:C203"/>
    <mergeCell ref="D203:AA204"/>
    <mergeCell ref="AB203:AM203"/>
    <mergeCell ref="A204:C204"/>
    <mergeCell ref="AB204:AM204"/>
    <mergeCell ref="A208:C208"/>
    <mergeCell ref="AB208:AM208"/>
    <mergeCell ref="A209:C209"/>
    <mergeCell ref="AB209:AM209"/>
    <mergeCell ref="A210:C210"/>
    <mergeCell ref="AB210:AM210"/>
    <mergeCell ref="A212:A216"/>
    <mergeCell ref="B212:C216"/>
    <mergeCell ref="D212:F213"/>
    <mergeCell ref="G212:K212"/>
    <mergeCell ref="L212:AM212"/>
    <mergeCell ref="G213:G216"/>
    <mergeCell ref="H213:K213"/>
    <mergeCell ref="L213:O213"/>
    <mergeCell ref="P213:S213"/>
    <mergeCell ref="T213:W213"/>
    <mergeCell ref="X213:AA213"/>
    <mergeCell ref="AB213:AE213"/>
    <mergeCell ref="AF213:AI213"/>
    <mergeCell ref="AJ213:AM213"/>
    <mergeCell ref="D214:D216"/>
    <mergeCell ref="E214:E216"/>
    <mergeCell ref="F214:F216"/>
    <mergeCell ref="H214:H216"/>
    <mergeCell ref="I214:I216"/>
    <mergeCell ref="J214:J216"/>
    <mergeCell ref="K214:K216"/>
    <mergeCell ref="L214:AM214"/>
    <mergeCell ref="L215:L216"/>
    <mergeCell ref="M215:M216"/>
    <mergeCell ref="N215:N216"/>
    <mergeCell ref="O215:O216"/>
    <mergeCell ref="P215:P216"/>
    <mergeCell ref="Q215:Q216"/>
    <mergeCell ref="R215:R216"/>
    <mergeCell ref="S215:S216"/>
    <mergeCell ref="T215:T216"/>
    <mergeCell ref="U215:U216"/>
    <mergeCell ref="V215:V216"/>
    <mergeCell ref="W215:W216"/>
    <mergeCell ref="AF215:AF216"/>
    <mergeCell ref="AG215:AG216"/>
    <mergeCell ref="AE215:AE216"/>
    <mergeCell ref="AI215:AI216"/>
    <mergeCell ref="X215:X216"/>
    <mergeCell ref="Y215:Y216"/>
    <mergeCell ref="Z215:Z216"/>
    <mergeCell ref="AA215:AA216"/>
    <mergeCell ref="AB215:AB216"/>
    <mergeCell ref="AC215:AC216"/>
    <mergeCell ref="AJ215:AJ216"/>
    <mergeCell ref="AK215:AK216"/>
    <mergeCell ref="AL215:AL216"/>
    <mergeCell ref="AM215:AM216"/>
    <mergeCell ref="B217:C217"/>
    <mergeCell ref="D217:E217"/>
    <mergeCell ref="H217:K217"/>
    <mergeCell ref="L217:AM217"/>
    <mergeCell ref="AD215:AD216"/>
    <mergeCell ref="AH215:AH216"/>
    <mergeCell ref="B223:C223"/>
    <mergeCell ref="B224:C224"/>
    <mergeCell ref="B226:C227"/>
    <mergeCell ref="B179:C179"/>
    <mergeCell ref="B218:C218"/>
    <mergeCell ref="B219:C219"/>
    <mergeCell ref="B220:C220"/>
    <mergeCell ref="B221:C221"/>
    <mergeCell ref="B225:C225"/>
    <mergeCell ref="B222:C222"/>
    <mergeCell ref="D226:D227"/>
    <mergeCell ref="E226:E227"/>
    <mergeCell ref="F226:F227"/>
    <mergeCell ref="G226:G227"/>
    <mergeCell ref="H226:H227"/>
    <mergeCell ref="I226:I227"/>
    <mergeCell ref="J226:J227"/>
    <mergeCell ref="K226:K227"/>
    <mergeCell ref="L227:O227"/>
    <mergeCell ref="P227:S227"/>
    <mergeCell ref="T227:W227"/>
    <mergeCell ref="X227:AA227"/>
    <mergeCell ref="M229:M230"/>
    <mergeCell ref="N229:N230"/>
    <mergeCell ref="O229:O230"/>
    <mergeCell ref="P229:P230"/>
    <mergeCell ref="Q229:Q230"/>
    <mergeCell ref="T228:W228"/>
    <mergeCell ref="Z229:Z230"/>
    <mergeCell ref="AA229:AA230"/>
    <mergeCell ref="AB229:AB230"/>
    <mergeCell ref="R229:R230"/>
    <mergeCell ref="X229:X230"/>
    <mergeCell ref="T232:W232"/>
    <mergeCell ref="S229:S230"/>
    <mergeCell ref="V229:V230"/>
    <mergeCell ref="L228:O228"/>
    <mergeCell ref="P228:S228"/>
    <mergeCell ref="AD229:AD230"/>
    <mergeCell ref="AB228:AE228"/>
    <mergeCell ref="T229:T230"/>
    <mergeCell ref="U229:U230"/>
    <mergeCell ref="AE229:AE230"/>
    <mergeCell ref="W229:W230"/>
    <mergeCell ref="Y229:Y230"/>
    <mergeCell ref="AJ229:AJ230"/>
    <mergeCell ref="AK229:AK230"/>
    <mergeCell ref="AF229:AF230"/>
    <mergeCell ref="AG229:AG230"/>
    <mergeCell ref="AH229:AH230"/>
    <mergeCell ref="D231:D232"/>
    <mergeCell ref="E231:E232"/>
    <mergeCell ref="F231:F232"/>
    <mergeCell ref="G231:G232"/>
    <mergeCell ref="H231:H232"/>
    <mergeCell ref="AM229:AM230"/>
    <mergeCell ref="AB227:AE227"/>
    <mergeCell ref="AF227:AI227"/>
    <mergeCell ref="AJ227:AM227"/>
    <mergeCell ref="B14:F14"/>
    <mergeCell ref="B15:F15"/>
    <mergeCell ref="B16:F16"/>
    <mergeCell ref="B17:F17"/>
    <mergeCell ref="B18:F18"/>
    <mergeCell ref="A228:C235"/>
    <mergeCell ref="D228:D230"/>
    <mergeCell ref="E228:E230"/>
    <mergeCell ref="F228:F230"/>
    <mergeCell ref="G228:G230"/>
    <mergeCell ref="H228:H230"/>
    <mergeCell ref="I228:I230"/>
    <mergeCell ref="AL229:AL230"/>
    <mergeCell ref="AF228:AI228"/>
    <mergeCell ref="AJ228:AM228"/>
    <mergeCell ref="L229:L230"/>
    <mergeCell ref="B19:F19"/>
    <mergeCell ref="A96:C96"/>
    <mergeCell ref="A97:C97"/>
    <mergeCell ref="D98:AA98"/>
    <mergeCell ref="A140:C140"/>
    <mergeCell ref="A145:C145"/>
    <mergeCell ref="A143:C143"/>
    <mergeCell ref="A141:C141"/>
    <mergeCell ref="A139:C139"/>
    <mergeCell ref="G124:K124"/>
    <mergeCell ref="B77:AA78"/>
    <mergeCell ref="B82:AA83"/>
    <mergeCell ref="B128:AA129"/>
    <mergeCell ref="B133:AA134"/>
    <mergeCell ref="A89:C89"/>
    <mergeCell ref="X125:AA125"/>
    <mergeCell ref="L124:O124"/>
    <mergeCell ref="P124:S124"/>
    <mergeCell ref="P125:S125"/>
    <mergeCell ref="T125:W125"/>
    <mergeCell ref="O119:O120"/>
    <mergeCell ref="P119:P120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7"/>
    <mergeCell ref="D116:D117"/>
    <mergeCell ref="A148:C148"/>
    <mergeCell ref="D149:AA149"/>
    <mergeCell ref="P232:S232"/>
    <mergeCell ref="L234:O234"/>
    <mergeCell ref="P235:S235"/>
    <mergeCell ref="T235:W235"/>
    <mergeCell ref="AB232:AE232"/>
    <mergeCell ref="L233:O233"/>
    <mergeCell ref="P233:S233"/>
    <mergeCell ref="T233:W233"/>
    <mergeCell ref="X233:AA233"/>
    <mergeCell ref="G235:K235"/>
    <mergeCell ref="L235:O235"/>
    <mergeCell ref="AI229:AI230"/>
    <mergeCell ref="AF232:AI232"/>
    <mergeCell ref="AJ234:AM234"/>
    <mergeCell ref="I231:I232"/>
    <mergeCell ref="J231:J232"/>
    <mergeCell ref="K231:K232"/>
    <mergeCell ref="P234:S234"/>
    <mergeCell ref="T234:W234"/>
    <mergeCell ref="AJ232:AM232"/>
    <mergeCell ref="L232:O232"/>
    <mergeCell ref="X228:AA228"/>
    <mergeCell ref="AB234:AE234"/>
    <mergeCell ref="G234:K234"/>
    <mergeCell ref="AC229:AC230"/>
    <mergeCell ref="J228:J230"/>
    <mergeCell ref="K228:K230"/>
    <mergeCell ref="D233:F235"/>
    <mergeCell ref="G233:K233"/>
    <mergeCell ref="X232:AA232"/>
    <mergeCell ref="AK260:AK261"/>
    <mergeCell ref="AL260:AL261"/>
    <mergeCell ref="AB247:AM247"/>
    <mergeCell ref="AB233:AE233"/>
    <mergeCell ref="AF233:AI233"/>
    <mergeCell ref="AJ233:AM233"/>
    <mergeCell ref="AF234:AI234"/>
    <mergeCell ref="AJ235:AM235"/>
    <mergeCell ref="B238:AA239"/>
    <mergeCell ref="B243:AA244"/>
    <mergeCell ref="X235:AA235"/>
    <mergeCell ref="AB235:AE235"/>
    <mergeCell ref="AF235:AI235"/>
    <mergeCell ref="X234:AA234"/>
    <mergeCell ref="A248:C248"/>
    <mergeCell ref="D248:AA249"/>
    <mergeCell ref="AB248:AM248"/>
    <mergeCell ref="A249:C249"/>
    <mergeCell ref="AB249:AM249"/>
    <mergeCell ref="A250:C250"/>
    <mergeCell ref="AB250:AM250"/>
    <mergeCell ref="A257:A261"/>
    <mergeCell ref="B257:C261"/>
    <mergeCell ref="D257:F258"/>
    <mergeCell ref="G257:K257"/>
    <mergeCell ref="L257:AM257"/>
    <mergeCell ref="G258:G261"/>
    <mergeCell ref="H258:K258"/>
    <mergeCell ref="L258:O258"/>
    <mergeCell ref="P258:S258"/>
    <mergeCell ref="T258:W258"/>
    <mergeCell ref="X258:AA258"/>
    <mergeCell ref="AA260:AA261"/>
    <mergeCell ref="AB260:AB261"/>
    <mergeCell ref="AC260:AC261"/>
    <mergeCell ref="AD260:AD261"/>
    <mergeCell ref="AE260:AE261"/>
    <mergeCell ref="AF260:AF261"/>
    <mergeCell ref="AG260:AG261"/>
    <mergeCell ref="AH260:AH261"/>
    <mergeCell ref="AI260:AI261"/>
    <mergeCell ref="AJ260:AJ261"/>
    <mergeCell ref="H259:H261"/>
    <mergeCell ref="I259:I261"/>
    <mergeCell ref="J259:J261"/>
    <mergeCell ref="K259:K261"/>
    <mergeCell ref="O260:O261"/>
    <mergeCell ref="P260:P261"/>
    <mergeCell ref="Q260:Q261"/>
    <mergeCell ref="R260:R261"/>
    <mergeCell ref="S260:S261"/>
    <mergeCell ref="T260:T261"/>
    <mergeCell ref="U260:U261"/>
    <mergeCell ref="B264:C264"/>
    <mergeCell ref="B265:C265"/>
    <mergeCell ref="B266:C266"/>
    <mergeCell ref="B167:C167"/>
    <mergeCell ref="B174:C174"/>
    <mergeCell ref="AM260:AM261"/>
    <mergeCell ref="B262:C262"/>
    <mergeCell ref="D262:E262"/>
    <mergeCell ref="H262:K262"/>
    <mergeCell ref="L262:AM262"/>
    <mergeCell ref="A251:C251"/>
    <mergeCell ref="AB251:AM251"/>
    <mergeCell ref="A252:C252"/>
    <mergeCell ref="AB252:AM252"/>
    <mergeCell ref="A253:C253"/>
    <mergeCell ref="AB253:AM253"/>
    <mergeCell ref="A254:C254"/>
    <mergeCell ref="AB254:AM254"/>
    <mergeCell ref="A255:C255"/>
    <mergeCell ref="D255:AA255"/>
    <mergeCell ref="AB255:AM255"/>
    <mergeCell ref="L259:AM259"/>
    <mergeCell ref="L260:L261"/>
    <mergeCell ref="M260:M261"/>
    <mergeCell ref="N260:N261"/>
    <mergeCell ref="AB258:AE258"/>
    <mergeCell ref="AF258:AI258"/>
    <mergeCell ref="AJ258:AM258"/>
    <mergeCell ref="D259:D261"/>
    <mergeCell ref="E259:E261"/>
    <mergeCell ref="F259:F261"/>
    <mergeCell ref="Z260:Z261"/>
    <mergeCell ref="B270:C270"/>
    <mergeCell ref="B272:C273"/>
    <mergeCell ref="D272:D273"/>
    <mergeCell ref="E272:E273"/>
    <mergeCell ref="F272:F273"/>
    <mergeCell ref="G272:G273"/>
    <mergeCell ref="B271:C271"/>
    <mergeCell ref="H272:H273"/>
    <mergeCell ref="I272:I273"/>
    <mergeCell ref="J272:J273"/>
    <mergeCell ref="K272:K273"/>
    <mergeCell ref="L273:O273"/>
    <mergeCell ref="P273:S273"/>
    <mergeCell ref="T273:W273"/>
    <mergeCell ref="X273:AA273"/>
    <mergeCell ref="AB273:AE273"/>
    <mergeCell ref="AF273:AI273"/>
    <mergeCell ref="AJ273:AM273"/>
    <mergeCell ref="V260:V261"/>
    <mergeCell ref="W260:W261"/>
    <mergeCell ref="X260:X261"/>
    <mergeCell ref="Y260:Y261"/>
    <mergeCell ref="A274:C281"/>
    <mergeCell ref="D274:D276"/>
    <mergeCell ref="E274:E276"/>
    <mergeCell ref="F274:F276"/>
    <mergeCell ref="G274:G276"/>
    <mergeCell ref="H274:H276"/>
    <mergeCell ref="I274:I276"/>
    <mergeCell ref="J274:J276"/>
    <mergeCell ref="K274:K276"/>
    <mergeCell ref="L274:O274"/>
    <mergeCell ref="P274:S274"/>
    <mergeCell ref="Q275:Q276"/>
    <mergeCell ref="R275:R276"/>
    <mergeCell ref="S275:S276"/>
    <mergeCell ref="T274:W274"/>
    <mergeCell ref="X274:AA274"/>
    <mergeCell ref="AB274:AE274"/>
    <mergeCell ref="D277:D278"/>
    <mergeCell ref="E277:E278"/>
    <mergeCell ref="F277:F278"/>
    <mergeCell ref="G277:G278"/>
    <mergeCell ref="H277:H278"/>
    <mergeCell ref="I277:I278"/>
    <mergeCell ref="J277:J278"/>
    <mergeCell ref="K277:K278"/>
    <mergeCell ref="L278:O278"/>
    <mergeCell ref="P278:S278"/>
    <mergeCell ref="T278:W278"/>
    <mergeCell ref="X278:AA278"/>
    <mergeCell ref="AB278:AE278"/>
    <mergeCell ref="T281:W281"/>
    <mergeCell ref="X281:AA281"/>
    <mergeCell ref="AB281:AE281"/>
    <mergeCell ref="AF281:AI281"/>
    <mergeCell ref="AJ281:AM281"/>
    <mergeCell ref="AF274:AI274"/>
    <mergeCell ref="AJ274:AM274"/>
    <mergeCell ref="L275:L276"/>
    <mergeCell ref="M275:M276"/>
    <mergeCell ref="N275:N276"/>
    <mergeCell ref="O275:O276"/>
    <mergeCell ref="P275:P276"/>
    <mergeCell ref="T275:T276"/>
    <mergeCell ref="U275:U276"/>
    <mergeCell ref="V275:V276"/>
    <mergeCell ref="W275:W276"/>
    <mergeCell ref="X275:X276"/>
    <mergeCell ref="Y275:Y276"/>
    <mergeCell ref="Z275:Z276"/>
    <mergeCell ref="AA275:AA276"/>
    <mergeCell ref="AB275:AB276"/>
    <mergeCell ref="AC275:AC276"/>
    <mergeCell ref="AD275:AD276"/>
    <mergeCell ref="AE275:AE276"/>
    <mergeCell ref="AF275:AF276"/>
    <mergeCell ref="AG275:AG276"/>
    <mergeCell ref="AH275:AH276"/>
    <mergeCell ref="AI275:AI276"/>
    <mergeCell ref="AJ275:AJ276"/>
    <mergeCell ref="AK275:AK276"/>
    <mergeCell ref="AL275:AL276"/>
    <mergeCell ref="AM275:AM276"/>
    <mergeCell ref="A301:C301"/>
    <mergeCell ref="D301:AA301"/>
    <mergeCell ref="AB301:AM301"/>
    <mergeCell ref="A303:A307"/>
    <mergeCell ref="B303:C307"/>
    <mergeCell ref="D303:F304"/>
    <mergeCell ref="G303:K303"/>
    <mergeCell ref="L303:AM303"/>
    <mergeCell ref="G304:G307"/>
    <mergeCell ref="H304:K304"/>
    <mergeCell ref="AF278:AI278"/>
    <mergeCell ref="AJ278:AM278"/>
    <mergeCell ref="D279:F281"/>
    <mergeCell ref="G279:K279"/>
    <mergeCell ref="L279:O279"/>
    <mergeCell ref="P279:S279"/>
    <mergeCell ref="T279:W279"/>
    <mergeCell ref="X279:AA279"/>
    <mergeCell ref="AB279:AE279"/>
    <mergeCell ref="AF279:AI279"/>
    <mergeCell ref="AJ279:AM279"/>
    <mergeCell ref="G280:K280"/>
    <mergeCell ref="L280:O280"/>
    <mergeCell ref="P280:S280"/>
    <mergeCell ref="T280:W280"/>
    <mergeCell ref="X280:AA280"/>
    <mergeCell ref="AB280:AE280"/>
    <mergeCell ref="AF280:AI280"/>
    <mergeCell ref="AJ280:AM280"/>
    <mergeCell ref="G281:K281"/>
    <mergeCell ref="L281:O281"/>
    <mergeCell ref="P281:S281"/>
    <mergeCell ref="B284:AA285"/>
    <mergeCell ref="B289:AA290"/>
    <mergeCell ref="AB293:AM293"/>
    <mergeCell ref="A294:C294"/>
    <mergeCell ref="D294:AA295"/>
    <mergeCell ref="AB294:AM294"/>
    <mergeCell ref="A295:C295"/>
    <mergeCell ref="AB295:AM295"/>
    <mergeCell ref="A296:C296"/>
    <mergeCell ref="AB296:AM296"/>
    <mergeCell ref="A297:C297"/>
    <mergeCell ref="AB297:AM297"/>
    <mergeCell ref="A298:C298"/>
    <mergeCell ref="AB298:AM298"/>
    <mergeCell ref="A299:C299"/>
    <mergeCell ref="AB299:AM299"/>
    <mergeCell ref="A300:C300"/>
    <mergeCell ref="AB300:AM300"/>
    <mergeCell ref="L304:O304"/>
    <mergeCell ref="P304:S304"/>
    <mergeCell ref="T304:W304"/>
    <mergeCell ref="X304:AA304"/>
    <mergeCell ref="AB304:AE304"/>
    <mergeCell ref="AF304:AI304"/>
    <mergeCell ref="AJ304:AM304"/>
    <mergeCell ref="D305:D307"/>
    <mergeCell ref="E305:E307"/>
    <mergeCell ref="F305:F307"/>
    <mergeCell ref="H305:H307"/>
    <mergeCell ref="I305:I307"/>
    <mergeCell ref="J305:J307"/>
    <mergeCell ref="K305:K307"/>
    <mergeCell ref="L305:AM305"/>
    <mergeCell ref="L306:L307"/>
    <mergeCell ref="M306:M307"/>
    <mergeCell ref="N306:N307"/>
    <mergeCell ref="O306:O307"/>
    <mergeCell ref="P306:P307"/>
    <mergeCell ref="Q306:Q307"/>
    <mergeCell ref="R306:R307"/>
    <mergeCell ref="AL306:AL307"/>
    <mergeCell ref="AM306:AM307"/>
    <mergeCell ref="B308:C308"/>
    <mergeCell ref="D308:E308"/>
    <mergeCell ref="H308:K308"/>
    <mergeCell ref="L308:AM308"/>
    <mergeCell ref="AF306:AF307"/>
    <mergeCell ref="AG306:AG307"/>
    <mergeCell ref="AH306:AH307"/>
    <mergeCell ref="AI306:AI307"/>
    <mergeCell ref="B309:C309"/>
    <mergeCell ref="B310:C310"/>
    <mergeCell ref="B311:C311"/>
    <mergeCell ref="B312:C312"/>
    <mergeCell ref="B313:C313"/>
    <mergeCell ref="B178:C178"/>
    <mergeCell ref="B314:C314"/>
    <mergeCell ref="B315:C315"/>
    <mergeCell ref="B316:C316"/>
    <mergeCell ref="S306:S307"/>
    <mergeCell ref="T306:T307"/>
    <mergeCell ref="U306:U307"/>
    <mergeCell ref="V306:V307"/>
    <mergeCell ref="W306:W307"/>
    <mergeCell ref="X306:X307"/>
    <mergeCell ref="Y306:Y307"/>
    <mergeCell ref="AJ306:AJ307"/>
    <mergeCell ref="AK306:AK307"/>
    <mergeCell ref="Z306:Z307"/>
    <mergeCell ref="AA306:AA307"/>
    <mergeCell ref="AB306:AB307"/>
    <mergeCell ref="AC306:AC307"/>
    <mergeCell ref="AD306:AD307"/>
    <mergeCell ref="AE306:AE307"/>
    <mergeCell ref="B317:C318"/>
    <mergeCell ref="D317:D318"/>
    <mergeCell ref="E317:E318"/>
    <mergeCell ref="AF318:AI318"/>
    <mergeCell ref="F317:F318"/>
    <mergeCell ref="G317:G318"/>
    <mergeCell ref="H317:H318"/>
    <mergeCell ref="I317:I318"/>
    <mergeCell ref="J317:J318"/>
    <mergeCell ref="K317:K318"/>
    <mergeCell ref="K319:K321"/>
    <mergeCell ref="L318:O318"/>
    <mergeCell ref="P318:S318"/>
    <mergeCell ref="T318:W318"/>
    <mergeCell ref="X318:AA318"/>
    <mergeCell ref="AB318:AE318"/>
    <mergeCell ref="X320:X321"/>
    <mergeCell ref="L319:O319"/>
    <mergeCell ref="P319:S319"/>
    <mergeCell ref="T319:W319"/>
    <mergeCell ref="Z320:Z321"/>
    <mergeCell ref="AA320:AA321"/>
    <mergeCell ref="AB320:AB321"/>
    <mergeCell ref="AC320:AC321"/>
    <mergeCell ref="AJ318:AM318"/>
    <mergeCell ref="A319:C326"/>
    <mergeCell ref="D319:D321"/>
    <mergeCell ref="E319:E321"/>
    <mergeCell ref="F319:F321"/>
    <mergeCell ref="G319:G321"/>
    <mergeCell ref="H319:H321"/>
    <mergeCell ref="I319:I321"/>
    <mergeCell ref="J319:J321"/>
    <mergeCell ref="S320:S321"/>
    <mergeCell ref="X319:AA319"/>
    <mergeCell ref="AB319:AE319"/>
    <mergeCell ref="T320:T321"/>
    <mergeCell ref="U320:U321"/>
    <mergeCell ref="V320:V321"/>
    <mergeCell ref="W320:W321"/>
    <mergeCell ref="AD320:AD321"/>
    <mergeCell ref="AF319:AI319"/>
    <mergeCell ref="AJ319:AM319"/>
    <mergeCell ref="L320:L321"/>
    <mergeCell ref="M320:M321"/>
    <mergeCell ref="N320:N321"/>
    <mergeCell ref="O320:O321"/>
    <mergeCell ref="P320:P321"/>
    <mergeCell ref="Q320:Q321"/>
    <mergeCell ref="R320:R321"/>
    <mergeCell ref="AF320:AF321"/>
    <mergeCell ref="AG320:AG321"/>
    <mergeCell ref="AH320:AH321"/>
    <mergeCell ref="AI320:AI321"/>
    <mergeCell ref="AJ320:AJ321"/>
    <mergeCell ref="Y320:Y321"/>
    <mergeCell ref="AJ323:AM323"/>
    <mergeCell ref="AB324:AE324"/>
    <mergeCell ref="D324:F326"/>
    <mergeCell ref="G324:K324"/>
    <mergeCell ref="L324:O324"/>
    <mergeCell ref="P324:S324"/>
    <mergeCell ref="T324:W324"/>
    <mergeCell ref="AB326:AE326"/>
    <mergeCell ref="AF324:AI324"/>
    <mergeCell ref="AJ324:AM324"/>
    <mergeCell ref="G325:K325"/>
    <mergeCell ref="L325:O325"/>
    <mergeCell ref="P325:S325"/>
    <mergeCell ref="T325:W325"/>
    <mergeCell ref="X325:AA325"/>
    <mergeCell ref="AB325:AE325"/>
    <mergeCell ref="AF325:AI325"/>
    <mergeCell ref="B403:C403"/>
    <mergeCell ref="X66:AA66"/>
    <mergeCell ref="AF326:AI326"/>
    <mergeCell ref="AJ326:AM326"/>
    <mergeCell ref="B329:AA330"/>
    <mergeCell ref="B334:AA335"/>
    <mergeCell ref="AB338:AM338"/>
    <mergeCell ref="G326:K326"/>
    <mergeCell ref="L326:O326"/>
    <mergeCell ref="P326:S326"/>
    <mergeCell ref="AK320:AK321"/>
    <mergeCell ref="AL320:AL321"/>
    <mergeCell ref="AM320:AM321"/>
    <mergeCell ref="D322:D323"/>
    <mergeCell ref="E322:E323"/>
    <mergeCell ref="F322:F323"/>
    <mergeCell ref="G322:G323"/>
    <mergeCell ref="H322:H323"/>
    <mergeCell ref="I322:I323"/>
    <mergeCell ref="AE320:AE321"/>
    <mergeCell ref="X324:AA324"/>
    <mergeCell ref="T326:W326"/>
    <mergeCell ref="X326:AA326"/>
    <mergeCell ref="J322:J323"/>
    <mergeCell ref="K322:K323"/>
    <mergeCell ref="L323:O323"/>
    <mergeCell ref="P323:S323"/>
    <mergeCell ref="T323:W323"/>
    <mergeCell ref="X323:AA323"/>
    <mergeCell ref="AJ325:AM325"/>
    <mergeCell ref="AB323:AE323"/>
    <mergeCell ref="AF323:AI323"/>
  </mergeCells>
  <pageMargins left="0.51181102362204722" right="0.31496062992125984" top="0.55118110236220474" bottom="0.39370078740157483" header="0.31496062992125984" footer="0.31496062992125984"/>
  <pageSetup paperSize="9" scale="52" fitToHeight="9" orientation="landscape" horizontalDpi="4294967294" verticalDpi="4294967294" r:id="rId1"/>
  <rowBreaks count="8" manualBreakCount="8">
    <brk id="36" max="38" man="1"/>
    <brk id="86" max="38" man="1"/>
    <brk id="137" max="38" man="1"/>
    <brk id="201" max="38" man="1"/>
    <brk id="247" max="38" man="1"/>
    <brk id="293" max="38" man="1"/>
    <brk id="338" max="38" man="1"/>
    <brk id="384" max="38" man="1"/>
  </rowBreaks>
  <ignoredErrors>
    <ignoredError sqref="A106:A115 A77:A82 A263:A271 A309:A313 A56 A218:A224 A157:A161 A314:A316" numberStoredAsText="1"/>
    <ignoredError sqref="G106:G108 G110" formulaRange="1"/>
    <ignoredError sqref="AB235 AB281 AB326 AB372 AB41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plan studiów I NS</vt:lpstr>
      <vt:lpstr>plan studiów I SS uwagi</vt:lpstr>
      <vt:lpstr>'plan studiów I NS'!Obszar_wydruku</vt:lpstr>
      <vt:lpstr>'plan studiów I SS uwagi'!Obszar_wydruku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Szczypa</dc:creator>
  <cp:lastModifiedBy>UTP</cp:lastModifiedBy>
  <cp:lastPrinted>2022-12-06T10:15:17Z</cp:lastPrinted>
  <dcterms:created xsi:type="dcterms:W3CDTF">2005-11-04T08:43:51Z</dcterms:created>
  <dcterms:modified xsi:type="dcterms:W3CDTF">2023-02-28T08:39:28Z</dcterms:modified>
</cp:coreProperties>
</file>