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aca zdalna\Komisja Dydaktyczna\modyfikacja WF J OBCY\programy studiów US z BR\uchwały\"/>
    </mc:Choice>
  </mc:AlternateContent>
  <xr:revisionPtr revIDLastSave="0" documentId="13_ncr:1_{79B10593-0BD3-4FAE-9D2C-48DAF1F4AE6C}" xr6:coauthVersionLast="47" xr6:coauthVersionMax="47" xr10:uidLastSave="{00000000-0000-0000-0000-000000000000}"/>
  <bookViews>
    <workbookView xWindow="2110" yWindow="2360" windowWidth="23340" windowHeight="11190" tabRatio="750" activeTab="1" xr2:uid="{00000000-000D-0000-FFFF-FFFF00000000}"/>
  </bookViews>
  <sheets>
    <sheet name="USM_siatka9_SN" sheetId="11" r:id="rId1"/>
    <sheet name="Informacje_SN" sheetId="23" r:id="rId2"/>
    <sheet name="AnalizaSN (2018)" sheetId="22" state="hidden" r:id="rId3"/>
    <sheet name="nie dot 1" sheetId="19" state="hidden" r:id="rId4"/>
    <sheet name="nie dot" sheetId="24" state="hidden" r:id="rId5"/>
    <sheet name="AnalizaSS (2018)" sheetId="21" state="hidden" r:id="rId6"/>
  </sheets>
  <externalReferences>
    <externalReference r:id="rId7"/>
  </externalReferences>
  <definedNames>
    <definedName name="_xlnm.Print_Area" localSheetId="1">Informacje_SN!$A$1:$D$18</definedName>
    <definedName name="_xlnm.Print_Area" localSheetId="4">'nie dot'!$A$1</definedName>
    <definedName name="_xlnm.Print_Area" localSheetId="3">'nie dot 1'!$A$1</definedName>
    <definedName name="_xlnm.Print_Area" localSheetId="0">USM_siatka9_SN!$A$1:$Z$301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4" i="11" l="1"/>
  <c r="B293" i="11"/>
  <c r="B248" i="11"/>
  <c r="B247" i="11"/>
  <c r="B200" i="11"/>
  <c r="B199" i="11"/>
  <c r="B153" i="11"/>
  <c r="B152" i="11"/>
  <c r="B104" i="11"/>
  <c r="B293" i="19" l="1"/>
  <c r="B247" i="19"/>
  <c r="B199" i="19"/>
  <c r="B152" i="19"/>
  <c r="B103" i="19"/>
  <c r="B103" i="11"/>
  <c r="Z278" i="11" l="1"/>
  <c r="Y278" i="11"/>
  <c r="X278" i="11"/>
  <c r="W278" i="11"/>
  <c r="V278" i="11"/>
  <c r="U278" i="11"/>
  <c r="T278" i="11"/>
  <c r="S278" i="11"/>
  <c r="R278" i="11"/>
  <c r="Q278" i="11"/>
  <c r="P278" i="11"/>
  <c r="O278" i="11"/>
  <c r="N278" i="11"/>
  <c r="M278" i="11"/>
  <c r="L278" i="11"/>
  <c r="K278" i="11"/>
  <c r="E278" i="11"/>
  <c r="D278" i="11"/>
  <c r="C278" i="11"/>
  <c r="W279" i="11" l="1"/>
  <c r="K279" i="11"/>
  <c r="S279" i="11"/>
  <c r="O279" i="11"/>
  <c r="Z232" i="11"/>
  <c r="Y232" i="11"/>
  <c r="X232" i="11"/>
  <c r="W232" i="11"/>
  <c r="V232" i="11"/>
  <c r="U232" i="11"/>
  <c r="T232" i="11"/>
  <c r="S232" i="11"/>
  <c r="R232" i="11"/>
  <c r="Q232" i="11"/>
  <c r="P232" i="11"/>
  <c r="O232" i="11"/>
  <c r="N232" i="11"/>
  <c r="M232" i="11"/>
  <c r="L232" i="11"/>
  <c r="K232" i="11"/>
  <c r="E232" i="11"/>
  <c r="D232" i="11"/>
  <c r="C232" i="11"/>
  <c r="I231" i="11"/>
  <c r="H231" i="11"/>
  <c r="G231" i="11"/>
  <c r="J230" i="11"/>
  <c r="I230" i="11"/>
  <c r="H230" i="11"/>
  <c r="G230" i="11"/>
  <c r="J229" i="11"/>
  <c r="I229" i="11"/>
  <c r="H229" i="11"/>
  <c r="G229" i="11"/>
  <c r="J228" i="11"/>
  <c r="I228" i="11"/>
  <c r="H228" i="11"/>
  <c r="G228" i="11"/>
  <c r="J227" i="11"/>
  <c r="I227" i="11"/>
  <c r="H227" i="11"/>
  <c r="G227" i="11"/>
  <c r="J226" i="11"/>
  <c r="I226" i="11"/>
  <c r="H226" i="11"/>
  <c r="G226" i="11"/>
  <c r="J225" i="11"/>
  <c r="I225" i="11"/>
  <c r="H225" i="11"/>
  <c r="G225" i="11"/>
  <c r="Z184" i="11"/>
  <c r="Y184" i="11"/>
  <c r="X184" i="11"/>
  <c r="W184" i="11"/>
  <c r="V184" i="11"/>
  <c r="U184" i="11"/>
  <c r="T184" i="11"/>
  <c r="S184" i="11"/>
  <c r="R184" i="11"/>
  <c r="Q184" i="11"/>
  <c r="P184" i="11"/>
  <c r="O184" i="11"/>
  <c r="N184" i="11"/>
  <c r="M184" i="11"/>
  <c r="L184" i="11"/>
  <c r="K184" i="11"/>
  <c r="E184" i="11"/>
  <c r="D184" i="11"/>
  <c r="C184" i="11"/>
  <c r="V148" i="11"/>
  <c r="Z137" i="11"/>
  <c r="Y137" i="11"/>
  <c r="X137" i="11"/>
  <c r="W137" i="11"/>
  <c r="V137" i="11"/>
  <c r="U137" i="11"/>
  <c r="T137" i="11"/>
  <c r="S137" i="11"/>
  <c r="R137" i="11"/>
  <c r="Q137" i="11"/>
  <c r="P137" i="11"/>
  <c r="O137" i="11"/>
  <c r="N137" i="11"/>
  <c r="M137" i="11"/>
  <c r="L137" i="11"/>
  <c r="K137" i="11"/>
  <c r="E137" i="11"/>
  <c r="C16" i="23" s="1"/>
  <c r="D137" i="11"/>
  <c r="C137" i="11"/>
  <c r="I136" i="11"/>
  <c r="H136" i="11"/>
  <c r="G136" i="11"/>
  <c r="J135" i="11"/>
  <c r="I135" i="11"/>
  <c r="H135" i="11"/>
  <c r="G135" i="11"/>
  <c r="J134" i="11"/>
  <c r="I134" i="11"/>
  <c r="H134" i="11"/>
  <c r="G134" i="11"/>
  <c r="J133" i="11"/>
  <c r="I133" i="11"/>
  <c r="H133" i="11"/>
  <c r="G133" i="11"/>
  <c r="J132" i="11"/>
  <c r="I132" i="11"/>
  <c r="H132" i="11"/>
  <c r="G132" i="11"/>
  <c r="J131" i="11"/>
  <c r="I131" i="11"/>
  <c r="H131" i="11"/>
  <c r="G131" i="11"/>
  <c r="J130" i="11"/>
  <c r="I130" i="11"/>
  <c r="H130" i="11"/>
  <c r="G130" i="11"/>
  <c r="J129" i="11"/>
  <c r="I129" i="11"/>
  <c r="H129" i="11"/>
  <c r="G129" i="11"/>
  <c r="Z88" i="11"/>
  <c r="Y88" i="11"/>
  <c r="X88" i="11"/>
  <c r="W88" i="11"/>
  <c r="V88" i="11"/>
  <c r="U88" i="11"/>
  <c r="T88" i="11"/>
  <c r="S88" i="11"/>
  <c r="R88" i="11"/>
  <c r="Q88" i="11"/>
  <c r="P88" i="11"/>
  <c r="O88" i="11"/>
  <c r="N88" i="11"/>
  <c r="M88" i="11"/>
  <c r="L88" i="11"/>
  <c r="K88" i="11"/>
  <c r="E88" i="11"/>
  <c r="D88" i="11"/>
  <c r="C88" i="11"/>
  <c r="B292" i="11"/>
  <c r="B291" i="11"/>
  <c r="B290" i="11"/>
  <c r="B246" i="11"/>
  <c r="B245" i="11"/>
  <c r="B244" i="11"/>
  <c r="B198" i="11"/>
  <c r="B197" i="11"/>
  <c r="B196" i="11"/>
  <c r="B151" i="11"/>
  <c r="B150" i="11"/>
  <c r="B149" i="11"/>
  <c r="B102" i="11"/>
  <c r="B101" i="11"/>
  <c r="B100" i="11"/>
  <c r="K40" i="11"/>
  <c r="K97" i="11" s="1"/>
  <c r="G11" i="11"/>
  <c r="G12" i="11"/>
  <c r="G216" i="11" s="1"/>
  <c r="G13" i="11"/>
  <c r="G263" i="11" s="1"/>
  <c r="G10" i="11"/>
  <c r="G120" i="11" s="1"/>
  <c r="W40" i="11"/>
  <c r="S40" i="11"/>
  <c r="S97" i="11" s="1"/>
  <c r="O40" i="11"/>
  <c r="O97" i="11" s="1"/>
  <c r="W39" i="11"/>
  <c r="W96" i="11" s="1"/>
  <c r="S39" i="11"/>
  <c r="S96" i="11" s="1"/>
  <c r="O39" i="11"/>
  <c r="O96" i="11" s="1"/>
  <c r="O240" i="11" s="1"/>
  <c r="K39" i="11"/>
  <c r="W38" i="11"/>
  <c r="W95" i="11" s="1"/>
  <c r="S38" i="11"/>
  <c r="S95" i="11" s="1"/>
  <c r="O38" i="11"/>
  <c r="O95" i="11" s="1"/>
  <c r="O239" i="11" s="1"/>
  <c r="K38" i="11"/>
  <c r="K95" i="11" s="1"/>
  <c r="Z31" i="11"/>
  <c r="Z36" i="11" s="1"/>
  <c r="Y31" i="11"/>
  <c r="X31" i="11"/>
  <c r="W31" i="11"/>
  <c r="W283" i="11" s="1"/>
  <c r="V31" i="11"/>
  <c r="V36" i="11" s="1"/>
  <c r="U31" i="11"/>
  <c r="U36" i="11" s="1"/>
  <c r="T31" i="11"/>
  <c r="T36" i="11" s="1"/>
  <c r="S31" i="11"/>
  <c r="S36" i="11" s="1"/>
  <c r="R31" i="11"/>
  <c r="R36" i="11" s="1"/>
  <c r="Q31" i="11"/>
  <c r="P31" i="11"/>
  <c r="O31" i="11"/>
  <c r="O283" i="11" s="1"/>
  <c r="N31" i="11"/>
  <c r="N36" i="11" s="1"/>
  <c r="M31" i="11"/>
  <c r="M36" i="11" s="1"/>
  <c r="L31" i="11"/>
  <c r="L36" i="11" s="1"/>
  <c r="K31" i="11"/>
  <c r="K36" i="11" s="1"/>
  <c r="E31" i="11"/>
  <c r="E36" i="11" s="1"/>
  <c r="D31" i="11"/>
  <c r="D36" i="11" s="1"/>
  <c r="C31" i="11"/>
  <c r="C36" i="11" s="1"/>
  <c r="L278" i="19"/>
  <c r="M278" i="19"/>
  <c r="N278" i="19"/>
  <c r="O278" i="19"/>
  <c r="P278" i="19"/>
  <c r="Q278" i="19"/>
  <c r="R278" i="19"/>
  <c r="S278" i="19"/>
  <c r="T278" i="19"/>
  <c r="U278" i="19"/>
  <c r="V278" i="19"/>
  <c r="W278" i="19"/>
  <c r="X278" i="19"/>
  <c r="Y278" i="19"/>
  <c r="Z278" i="19"/>
  <c r="K278" i="19"/>
  <c r="D278" i="19"/>
  <c r="E278" i="19"/>
  <c r="C278" i="19"/>
  <c r="L232" i="19"/>
  <c r="M232" i="19"/>
  <c r="N232" i="19"/>
  <c r="O232" i="19"/>
  <c r="P232" i="19"/>
  <c r="Q232" i="19"/>
  <c r="R232" i="19"/>
  <c r="S232" i="19"/>
  <c r="T232" i="19"/>
  <c r="U232" i="19"/>
  <c r="V232" i="19"/>
  <c r="W232" i="19"/>
  <c r="X232" i="19"/>
  <c r="Y232" i="19"/>
  <c r="Z232" i="19"/>
  <c r="K232" i="19"/>
  <c r="D232" i="19"/>
  <c r="E232" i="19"/>
  <c r="C232" i="19"/>
  <c r="L184" i="19"/>
  <c r="M184" i="19"/>
  <c r="N184" i="19"/>
  <c r="O184" i="19"/>
  <c r="P184" i="19"/>
  <c r="Q184" i="19"/>
  <c r="R184" i="19"/>
  <c r="S184" i="19"/>
  <c r="T184" i="19"/>
  <c r="U184" i="19"/>
  <c r="V184" i="19"/>
  <c r="W184" i="19"/>
  <c r="X184" i="19"/>
  <c r="Y184" i="19"/>
  <c r="Z184" i="19"/>
  <c r="K184" i="19"/>
  <c r="D184" i="19"/>
  <c r="E184" i="19"/>
  <c r="C184" i="19"/>
  <c r="G130" i="19"/>
  <c r="H130" i="19"/>
  <c r="I130" i="19"/>
  <c r="J130" i="19"/>
  <c r="G131" i="19"/>
  <c r="H131" i="19"/>
  <c r="I131" i="19"/>
  <c r="J131" i="19"/>
  <c r="G132" i="19"/>
  <c r="H132" i="19"/>
  <c r="I132" i="19"/>
  <c r="J132" i="19"/>
  <c r="G133" i="19"/>
  <c r="H133" i="19"/>
  <c r="I133" i="19"/>
  <c r="J133" i="19"/>
  <c r="G134" i="19"/>
  <c r="H134" i="19"/>
  <c r="I134" i="19"/>
  <c r="J134" i="19"/>
  <c r="G135" i="19"/>
  <c r="H135" i="19"/>
  <c r="I135" i="19"/>
  <c r="J135" i="19"/>
  <c r="L137" i="19"/>
  <c r="M137" i="19"/>
  <c r="N137" i="19"/>
  <c r="O137" i="19"/>
  <c r="P137" i="19"/>
  <c r="Q137" i="19"/>
  <c r="R137" i="19"/>
  <c r="S137" i="19"/>
  <c r="T137" i="19"/>
  <c r="U137" i="19"/>
  <c r="V137" i="19"/>
  <c r="W137" i="19"/>
  <c r="X137" i="19"/>
  <c r="Y137" i="19"/>
  <c r="Z137" i="19"/>
  <c r="K137" i="19"/>
  <c r="D137" i="19"/>
  <c r="E137" i="19"/>
  <c r="C16" i="24" s="1"/>
  <c r="C137" i="19"/>
  <c r="B292" i="19"/>
  <c r="B291" i="19"/>
  <c r="B290" i="19"/>
  <c r="B246" i="19"/>
  <c r="B245" i="19"/>
  <c r="B244" i="19"/>
  <c r="B198" i="19"/>
  <c r="B197" i="19"/>
  <c r="B196" i="19"/>
  <c r="B151" i="19"/>
  <c r="B150" i="19"/>
  <c r="B149" i="19"/>
  <c r="B102" i="19"/>
  <c r="G64" i="19"/>
  <c r="G65" i="19"/>
  <c r="G66" i="19"/>
  <c r="G63" i="19"/>
  <c r="L88" i="19"/>
  <c r="M88" i="19"/>
  <c r="N88" i="19"/>
  <c r="O88" i="19"/>
  <c r="P88" i="19"/>
  <c r="Q88" i="19"/>
  <c r="R88" i="19"/>
  <c r="S88" i="19"/>
  <c r="T88" i="19"/>
  <c r="U88" i="19"/>
  <c r="V88" i="19"/>
  <c r="W88" i="19"/>
  <c r="X88" i="19"/>
  <c r="Y88" i="19"/>
  <c r="Z88" i="19"/>
  <c r="K88" i="19"/>
  <c r="D88" i="19"/>
  <c r="E88" i="19"/>
  <c r="C88" i="19"/>
  <c r="E31" i="19"/>
  <c r="D31" i="19"/>
  <c r="D283" i="19" s="1"/>
  <c r="C31" i="19"/>
  <c r="L31" i="19"/>
  <c r="L93" i="19" s="1"/>
  <c r="M31" i="19"/>
  <c r="M237" i="19" s="1"/>
  <c r="N31" i="19"/>
  <c r="N283" i="19" s="1"/>
  <c r="O31" i="19"/>
  <c r="O93" i="19" s="1"/>
  <c r="P31" i="19"/>
  <c r="Q31" i="19"/>
  <c r="Q93" i="19" s="1"/>
  <c r="R31" i="19"/>
  <c r="R283" i="19" s="1"/>
  <c r="S31" i="19"/>
  <c r="T31" i="19"/>
  <c r="T283" i="19" s="1"/>
  <c r="U31" i="19"/>
  <c r="U93" i="19" s="1"/>
  <c r="V31" i="19"/>
  <c r="V93" i="19" s="1"/>
  <c r="W31" i="19"/>
  <c r="X31" i="19"/>
  <c r="X93" i="19" s="1"/>
  <c r="Y31" i="19"/>
  <c r="Y93" i="19" s="1"/>
  <c r="Z31" i="19"/>
  <c r="Z283" i="19" s="1"/>
  <c r="K31" i="19"/>
  <c r="K189" i="19" s="1"/>
  <c r="O38" i="19"/>
  <c r="O95" i="19" s="1"/>
  <c r="O239" i="19" s="1"/>
  <c r="S38" i="19"/>
  <c r="S95" i="19" s="1"/>
  <c r="W38" i="19"/>
  <c r="W95" i="19" s="1"/>
  <c r="O39" i="19"/>
  <c r="O96" i="19" s="1"/>
  <c r="S39" i="19"/>
  <c r="S96" i="19" s="1"/>
  <c r="W39" i="19"/>
  <c r="W96" i="19" s="1"/>
  <c r="W286" i="19" s="1"/>
  <c r="O40" i="19"/>
  <c r="O97" i="19" s="1"/>
  <c r="O287" i="19" s="1"/>
  <c r="S40" i="19"/>
  <c r="S97" i="19" s="1"/>
  <c r="W40" i="19"/>
  <c r="W97" i="19" s="1"/>
  <c r="K40" i="19"/>
  <c r="K97" i="19" s="1"/>
  <c r="K193" i="19" s="1"/>
  <c r="K39" i="19"/>
  <c r="K96" i="19" s="1"/>
  <c r="K38" i="19"/>
  <c r="K95" i="19" s="1"/>
  <c r="J29" i="19"/>
  <c r="I29" i="19"/>
  <c r="H29" i="19"/>
  <c r="G29" i="19"/>
  <c r="J28" i="19"/>
  <c r="I28" i="19"/>
  <c r="H28" i="19"/>
  <c r="G28" i="19"/>
  <c r="J27" i="19"/>
  <c r="I27" i="19"/>
  <c r="H27" i="19"/>
  <c r="G27" i="19"/>
  <c r="J26" i="19"/>
  <c r="I26" i="19"/>
  <c r="H26" i="19"/>
  <c r="G26" i="19"/>
  <c r="J25" i="19"/>
  <c r="I25" i="19"/>
  <c r="H25" i="19"/>
  <c r="G25" i="19"/>
  <c r="J24" i="19"/>
  <c r="I24" i="19"/>
  <c r="H24" i="19"/>
  <c r="G24" i="19"/>
  <c r="F226" i="11" l="1"/>
  <c r="K283" i="11"/>
  <c r="S283" i="11"/>
  <c r="P36" i="11"/>
  <c r="P283" i="11"/>
  <c r="X36" i="11"/>
  <c r="X283" i="11"/>
  <c r="W191" i="11"/>
  <c r="W285" i="11"/>
  <c r="W145" i="11"/>
  <c r="W286" i="11"/>
  <c r="S193" i="11"/>
  <c r="S287" i="11"/>
  <c r="K241" i="11"/>
  <c r="K287" i="11"/>
  <c r="X237" i="11"/>
  <c r="C283" i="11"/>
  <c r="V283" i="11"/>
  <c r="R283" i="11"/>
  <c r="L283" i="11"/>
  <c r="Q36" i="11"/>
  <c r="Q283" i="11"/>
  <c r="O284" i="11" s="1"/>
  <c r="Y36" i="11"/>
  <c r="Y283" i="11"/>
  <c r="K144" i="11"/>
  <c r="K285" i="11"/>
  <c r="S191" i="11"/>
  <c r="S285" i="11"/>
  <c r="S192" i="11"/>
  <c r="S286" i="11"/>
  <c r="S146" i="11"/>
  <c r="S240" i="11"/>
  <c r="Z283" i="11"/>
  <c r="U283" i="11"/>
  <c r="M283" i="11"/>
  <c r="E283" i="11"/>
  <c r="T283" i="11"/>
  <c r="N283" i="11"/>
  <c r="D283" i="11"/>
  <c r="M93" i="19"/>
  <c r="U283" i="19"/>
  <c r="P237" i="19"/>
  <c r="M142" i="19"/>
  <c r="Y142" i="19"/>
  <c r="Q142" i="19"/>
  <c r="X283" i="19"/>
  <c r="P189" i="19"/>
  <c r="F135" i="19"/>
  <c r="L189" i="19"/>
  <c r="W283" i="19"/>
  <c r="S283" i="19"/>
  <c r="C283" i="19"/>
  <c r="E283" i="19"/>
  <c r="N93" i="19"/>
  <c r="U142" i="19"/>
  <c r="T142" i="19"/>
  <c r="L142" i="19"/>
  <c r="F133" i="19"/>
  <c r="F132" i="19"/>
  <c r="F131" i="19"/>
  <c r="U189" i="19"/>
  <c r="W240" i="19"/>
  <c r="L283" i="19"/>
  <c r="S240" i="19"/>
  <c r="S192" i="19"/>
  <c r="S145" i="19"/>
  <c r="S286" i="19"/>
  <c r="W287" i="19"/>
  <c r="W241" i="19"/>
  <c r="W193" i="19"/>
  <c r="W146" i="19"/>
  <c r="K239" i="19"/>
  <c r="K144" i="19"/>
  <c r="K285" i="19"/>
  <c r="K191" i="19"/>
  <c r="W285" i="19"/>
  <c r="W239" i="19"/>
  <c r="AA239" i="19" s="1"/>
  <c r="W144" i="19"/>
  <c r="W191" i="19"/>
  <c r="K192" i="19"/>
  <c r="K145" i="19"/>
  <c r="K286" i="19"/>
  <c r="K240" i="19"/>
  <c r="S239" i="19"/>
  <c r="S285" i="19"/>
  <c r="S191" i="19"/>
  <c r="S144" i="19"/>
  <c r="S287" i="19"/>
  <c r="S241" i="19"/>
  <c r="S146" i="19"/>
  <c r="S193" i="19"/>
  <c r="W93" i="19"/>
  <c r="T93" i="19"/>
  <c r="K93" i="19"/>
  <c r="S93" i="19"/>
  <c r="X142" i="19"/>
  <c r="Y189" i="19"/>
  <c r="Q189" i="19"/>
  <c r="K237" i="19"/>
  <c r="S237" i="19"/>
  <c r="Y283" i="19"/>
  <c r="Q283" i="19"/>
  <c r="W142" i="19"/>
  <c r="X237" i="19"/>
  <c r="P283" i="19"/>
  <c r="R142" i="19"/>
  <c r="W145" i="19"/>
  <c r="V142" i="19"/>
  <c r="N142" i="19"/>
  <c r="F134" i="19"/>
  <c r="Z189" i="19"/>
  <c r="W189" i="19"/>
  <c r="N189" i="19"/>
  <c r="W192" i="19"/>
  <c r="W237" i="19"/>
  <c r="Y237" i="19"/>
  <c r="Q237" i="19"/>
  <c r="Z93" i="19"/>
  <c r="R93" i="19"/>
  <c r="X189" i="19"/>
  <c r="K241" i="19"/>
  <c r="P93" i="19"/>
  <c r="P142" i="19"/>
  <c r="V189" i="19"/>
  <c r="M189" i="19"/>
  <c r="U237" i="19"/>
  <c r="V283" i="19"/>
  <c r="M283" i="19"/>
  <c r="K287" i="19"/>
  <c r="AA287" i="19" s="1"/>
  <c r="AB287" i="19" s="1"/>
  <c r="K146" i="19"/>
  <c r="S142" i="19"/>
  <c r="T189" i="19"/>
  <c r="V237" i="19"/>
  <c r="N237" i="19"/>
  <c r="R237" i="19"/>
  <c r="K142" i="19"/>
  <c r="S189" i="19"/>
  <c r="Z237" i="19"/>
  <c r="K283" i="19"/>
  <c r="Z142" i="19"/>
  <c r="R189" i="19"/>
  <c r="T237" i="19"/>
  <c r="L237" i="19"/>
  <c r="O286" i="19"/>
  <c r="O145" i="19"/>
  <c r="O240" i="19"/>
  <c r="O192" i="19"/>
  <c r="AA192" i="19" s="1"/>
  <c r="O191" i="19"/>
  <c r="O144" i="19"/>
  <c r="O189" i="19"/>
  <c r="O193" i="19"/>
  <c r="AA193" i="19" s="1"/>
  <c r="O241" i="19"/>
  <c r="O285" i="19"/>
  <c r="O146" i="19"/>
  <c r="O237" i="19"/>
  <c r="O142" i="19"/>
  <c r="O283" i="19"/>
  <c r="O193" i="11"/>
  <c r="O287" i="11"/>
  <c r="O191" i="11"/>
  <c r="O285" i="11"/>
  <c r="O192" i="11"/>
  <c r="O286" i="11"/>
  <c r="F130" i="19"/>
  <c r="J232" i="11"/>
  <c r="W233" i="11"/>
  <c r="I232" i="11"/>
  <c r="F227" i="11"/>
  <c r="W185" i="11"/>
  <c r="Z237" i="11"/>
  <c r="W240" i="11"/>
  <c r="O237" i="11"/>
  <c r="F228" i="11"/>
  <c r="F230" i="11"/>
  <c r="Q237" i="11"/>
  <c r="Y237" i="11"/>
  <c r="K239" i="11"/>
  <c r="K233" i="11"/>
  <c r="S237" i="11"/>
  <c r="N237" i="11"/>
  <c r="S239" i="11"/>
  <c r="O241" i="11"/>
  <c r="F225" i="11"/>
  <c r="L237" i="11"/>
  <c r="S233" i="11"/>
  <c r="P237" i="11"/>
  <c r="W239" i="11"/>
  <c r="S241" i="11"/>
  <c r="H232" i="11"/>
  <c r="F229" i="11"/>
  <c r="M237" i="11"/>
  <c r="U237" i="11"/>
  <c r="R237" i="11"/>
  <c r="V237" i="11"/>
  <c r="K237" i="11"/>
  <c r="T237" i="11"/>
  <c r="O233" i="11"/>
  <c r="W237" i="11"/>
  <c r="G232" i="11"/>
  <c r="R142" i="11"/>
  <c r="K138" i="11"/>
  <c r="O144" i="11"/>
  <c r="S144" i="11"/>
  <c r="R189" i="11"/>
  <c r="D93" i="11"/>
  <c r="D142" i="11" s="1"/>
  <c r="O93" i="11"/>
  <c r="W93" i="11"/>
  <c r="F132" i="11"/>
  <c r="W144" i="11"/>
  <c r="S189" i="11"/>
  <c r="O146" i="11"/>
  <c r="K146" i="11"/>
  <c r="K193" i="11"/>
  <c r="W192" i="11"/>
  <c r="V189" i="11"/>
  <c r="O189" i="11"/>
  <c r="K142" i="11"/>
  <c r="Z189" i="11"/>
  <c r="M142" i="11"/>
  <c r="U142" i="11"/>
  <c r="L142" i="11"/>
  <c r="Q189" i="11"/>
  <c r="Y189" i="11"/>
  <c r="K191" i="11"/>
  <c r="AA191" i="11" s="1"/>
  <c r="N189" i="11"/>
  <c r="F135" i="11"/>
  <c r="X189" i="11"/>
  <c r="E93" i="11"/>
  <c r="E142" i="11" s="1"/>
  <c r="V142" i="11"/>
  <c r="N142" i="11"/>
  <c r="O145" i="11"/>
  <c r="AA40" i="11"/>
  <c r="AB40" i="11" s="1"/>
  <c r="Z93" i="11"/>
  <c r="O142" i="11"/>
  <c r="W142" i="11"/>
  <c r="T142" i="11"/>
  <c r="S145" i="11"/>
  <c r="K185" i="11"/>
  <c r="P189" i="11"/>
  <c r="P142" i="11"/>
  <c r="Z142" i="11"/>
  <c r="D189" i="11"/>
  <c r="L189" i="11"/>
  <c r="S185" i="11"/>
  <c r="S89" i="11"/>
  <c r="F131" i="11"/>
  <c r="G137" i="11"/>
  <c r="Q142" i="11"/>
  <c r="Y142" i="11"/>
  <c r="E189" i="11"/>
  <c r="M189" i="11"/>
  <c r="U189" i="11"/>
  <c r="K189" i="11"/>
  <c r="T189" i="11"/>
  <c r="O185" i="11"/>
  <c r="W189" i="11"/>
  <c r="S138" i="11"/>
  <c r="J137" i="11"/>
  <c r="F133" i="11"/>
  <c r="W138" i="11"/>
  <c r="F134" i="11"/>
  <c r="I137" i="11"/>
  <c r="S142" i="11"/>
  <c r="F130" i="11"/>
  <c r="H137" i="11"/>
  <c r="O138" i="11"/>
  <c r="F129" i="11"/>
  <c r="X142" i="11"/>
  <c r="O32" i="11"/>
  <c r="W32" i="11"/>
  <c r="AA39" i="11"/>
  <c r="AB39" i="11" s="1"/>
  <c r="M93" i="11"/>
  <c r="X93" i="11"/>
  <c r="N93" i="11"/>
  <c r="V93" i="11"/>
  <c r="Y93" i="11"/>
  <c r="L93" i="11"/>
  <c r="P93" i="11"/>
  <c r="Q93" i="11"/>
  <c r="W97" i="11"/>
  <c r="C93" i="11"/>
  <c r="C237" i="11" s="1"/>
  <c r="K89" i="11"/>
  <c r="S93" i="11"/>
  <c r="W89" i="11"/>
  <c r="R93" i="11"/>
  <c r="K96" i="11"/>
  <c r="T93" i="11"/>
  <c r="AA95" i="11"/>
  <c r="K93" i="11"/>
  <c r="U93" i="11"/>
  <c r="O89" i="11"/>
  <c r="AA38" i="11"/>
  <c r="AB38" i="11" s="1"/>
  <c r="S37" i="11"/>
  <c r="K32" i="11"/>
  <c r="S32" i="11"/>
  <c r="K37" i="11"/>
  <c r="O36" i="11"/>
  <c r="W36" i="11"/>
  <c r="W37" i="11" s="1"/>
  <c r="AA240" i="19"/>
  <c r="F26" i="19"/>
  <c r="F28" i="19"/>
  <c r="F24" i="19"/>
  <c r="F25" i="19"/>
  <c r="F27" i="19"/>
  <c r="F29" i="19"/>
  <c r="K284" i="11" l="1"/>
  <c r="S284" i="11"/>
  <c r="K240" i="11"/>
  <c r="K286" i="11"/>
  <c r="W241" i="11"/>
  <c r="W287" i="11"/>
  <c r="O143" i="11"/>
  <c r="O37" i="11"/>
  <c r="K238" i="11"/>
  <c r="AA286" i="11"/>
  <c r="AB286" i="11" s="1"/>
  <c r="AA285" i="11"/>
  <c r="AB285" i="11" s="1"/>
  <c r="AA287" i="11"/>
  <c r="AB287" i="11" s="1"/>
  <c r="W284" i="11"/>
  <c r="AA241" i="19"/>
  <c r="AA191" i="19"/>
  <c r="AA286" i="19"/>
  <c r="AB286" i="19" s="1"/>
  <c r="AA144" i="19"/>
  <c r="AA285" i="19"/>
  <c r="AB285" i="19" s="1"/>
  <c r="AA144" i="11"/>
  <c r="W238" i="11"/>
  <c r="AA239" i="11"/>
  <c r="AB239" i="11" s="1"/>
  <c r="F232" i="11"/>
  <c r="AA233" i="11" s="1"/>
  <c r="AA240" i="11"/>
  <c r="O238" i="11"/>
  <c r="S238" i="11"/>
  <c r="AA241" i="11"/>
  <c r="AB241" i="11" s="1"/>
  <c r="S143" i="11"/>
  <c r="D237" i="11"/>
  <c r="E237" i="11"/>
  <c r="S190" i="11"/>
  <c r="W94" i="11"/>
  <c r="K190" i="11"/>
  <c r="O94" i="11"/>
  <c r="O190" i="11"/>
  <c r="W146" i="11"/>
  <c r="AA146" i="11" s="1"/>
  <c r="AB146" i="11" s="1"/>
  <c r="W193" i="11"/>
  <c r="AA193" i="11" s="1"/>
  <c r="AB193" i="11" s="1"/>
  <c r="AA96" i="11"/>
  <c r="AB96" i="11" s="1"/>
  <c r="K192" i="11"/>
  <c r="AA192" i="11" s="1"/>
  <c r="AB192" i="11" s="1"/>
  <c r="K145" i="11"/>
  <c r="AA145" i="11" s="1"/>
  <c r="AB145" i="11" s="1"/>
  <c r="AA97" i="11"/>
  <c r="AB97" i="11" s="1"/>
  <c r="W143" i="11"/>
  <c r="W190" i="11"/>
  <c r="AB95" i="11"/>
  <c r="C189" i="11"/>
  <c r="AB191" i="11" s="1"/>
  <c r="C142" i="11"/>
  <c r="AB144" i="11" s="1"/>
  <c r="F137" i="11"/>
  <c r="AA138" i="11" s="1"/>
  <c r="K143" i="11"/>
  <c r="S94" i="11"/>
  <c r="K94" i="11"/>
  <c r="AB240" i="11" l="1"/>
  <c r="G216" i="19" l="1"/>
  <c r="G120" i="19"/>
  <c r="G228" i="19"/>
  <c r="H228" i="19"/>
  <c r="I228" i="19"/>
  <c r="J228" i="19"/>
  <c r="G229" i="19"/>
  <c r="H229" i="19"/>
  <c r="I229" i="19"/>
  <c r="J229" i="19"/>
  <c r="I129" i="19"/>
  <c r="H129" i="19"/>
  <c r="AB9" i="11"/>
  <c r="AB8" i="11"/>
  <c r="AB7" i="11"/>
  <c r="AB6" i="11"/>
  <c r="AB4" i="11"/>
  <c r="L6" i="23"/>
  <c r="B101" i="19"/>
  <c r="B100" i="19"/>
  <c r="AB8" i="19"/>
  <c r="AB9" i="19"/>
  <c r="AB7" i="19"/>
  <c r="AB6" i="19"/>
  <c r="H272" i="19"/>
  <c r="I272" i="19"/>
  <c r="J272" i="19"/>
  <c r="H273" i="19"/>
  <c r="I273" i="19"/>
  <c r="J273" i="19"/>
  <c r="H274" i="19"/>
  <c r="I274" i="19"/>
  <c r="J274" i="19"/>
  <c r="H275" i="19"/>
  <c r="I275" i="19"/>
  <c r="J275" i="19"/>
  <c r="H276" i="19"/>
  <c r="I276" i="19"/>
  <c r="J276" i="19"/>
  <c r="G274" i="19"/>
  <c r="G275" i="19"/>
  <c r="G276" i="19"/>
  <c r="G273" i="19"/>
  <c r="G272" i="19"/>
  <c r="H225" i="19"/>
  <c r="I225" i="19"/>
  <c r="J225" i="19"/>
  <c r="H226" i="19"/>
  <c r="I226" i="19"/>
  <c r="J226" i="19"/>
  <c r="H227" i="19"/>
  <c r="I227" i="19"/>
  <c r="J227" i="19"/>
  <c r="H230" i="19"/>
  <c r="I230" i="19"/>
  <c r="J230" i="19"/>
  <c r="H231" i="19"/>
  <c r="I231" i="19"/>
  <c r="G227" i="19"/>
  <c r="G230" i="19"/>
  <c r="G231" i="19"/>
  <c r="G226" i="19"/>
  <c r="G225" i="19"/>
  <c r="H178" i="19"/>
  <c r="I178" i="19"/>
  <c r="J178" i="19"/>
  <c r="H179" i="19"/>
  <c r="I179" i="19"/>
  <c r="J179" i="19"/>
  <c r="H180" i="19"/>
  <c r="I180" i="19"/>
  <c r="J180" i="19"/>
  <c r="H181" i="19"/>
  <c r="I181" i="19"/>
  <c r="J181" i="19"/>
  <c r="H182" i="19"/>
  <c r="I182" i="19"/>
  <c r="J182" i="19"/>
  <c r="H183" i="19"/>
  <c r="I183" i="19"/>
  <c r="G180" i="19"/>
  <c r="G181" i="19"/>
  <c r="G182" i="19"/>
  <c r="G183" i="19"/>
  <c r="G179" i="19"/>
  <c r="G178" i="19"/>
  <c r="J129" i="19"/>
  <c r="J137" i="19" s="1"/>
  <c r="H136" i="19"/>
  <c r="I136" i="19"/>
  <c r="G136" i="19"/>
  <c r="G129" i="19"/>
  <c r="I75" i="19"/>
  <c r="J75" i="19"/>
  <c r="I76" i="19"/>
  <c r="J76" i="19"/>
  <c r="I77" i="19"/>
  <c r="J77" i="19"/>
  <c r="I78" i="19"/>
  <c r="J78" i="19"/>
  <c r="I79" i="19"/>
  <c r="J79" i="19"/>
  <c r="I80" i="19"/>
  <c r="J80" i="19"/>
  <c r="I81" i="19"/>
  <c r="J81" i="19"/>
  <c r="I82" i="19"/>
  <c r="J82" i="19"/>
  <c r="I83" i="19"/>
  <c r="J83" i="19"/>
  <c r="I84" i="19"/>
  <c r="J84" i="19"/>
  <c r="I85" i="19"/>
  <c r="J85" i="19"/>
  <c r="I86" i="19"/>
  <c r="J86" i="19"/>
  <c r="H77" i="19"/>
  <c r="H78" i="19"/>
  <c r="H79" i="19"/>
  <c r="H80" i="19"/>
  <c r="H81" i="19"/>
  <c r="H82" i="19"/>
  <c r="H83" i="19"/>
  <c r="H84" i="19"/>
  <c r="H85" i="19"/>
  <c r="H86" i="19"/>
  <c r="H76" i="19"/>
  <c r="H75" i="19"/>
  <c r="G77" i="19"/>
  <c r="G78" i="19"/>
  <c r="G79" i="19"/>
  <c r="G80" i="19"/>
  <c r="G81" i="19"/>
  <c r="G82" i="19"/>
  <c r="G83" i="19"/>
  <c r="G84" i="19"/>
  <c r="G85" i="19"/>
  <c r="G86" i="19"/>
  <c r="G76" i="19"/>
  <c r="G75" i="19"/>
  <c r="G30" i="19"/>
  <c r="H30" i="19"/>
  <c r="I30" i="19"/>
  <c r="J30" i="19"/>
  <c r="G23" i="19"/>
  <c r="H23" i="19"/>
  <c r="I23" i="19"/>
  <c r="J23" i="19"/>
  <c r="H22" i="19"/>
  <c r="I22" i="19"/>
  <c r="J22" i="19"/>
  <c r="G22" i="19"/>
  <c r="K268" i="19"/>
  <c r="K221" i="19"/>
  <c r="K174" i="19"/>
  <c r="K125" i="19"/>
  <c r="K71" i="19"/>
  <c r="AD6" i="11" l="1"/>
  <c r="G31" i="19"/>
  <c r="G137" i="19"/>
  <c r="G232" i="19"/>
  <c r="J232" i="19"/>
  <c r="H232" i="19"/>
  <c r="G184" i="19"/>
  <c r="I232" i="19"/>
  <c r="G278" i="19"/>
  <c r="J278" i="19"/>
  <c r="H137" i="19"/>
  <c r="J184" i="19"/>
  <c r="I278" i="19"/>
  <c r="I137" i="19"/>
  <c r="I184" i="19"/>
  <c r="H278" i="19"/>
  <c r="H184" i="19"/>
  <c r="AD7" i="11"/>
  <c r="F228" i="19"/>
  <c r="F229" i="19"/>
  <c r="AD9" i="11"/>
  <c r="AD8" i="11"/>
  <c r="L6" i="24"/>
  <c r="C3" i="11"/>
  <c r="C209" i="11" s="1"/>
  <c r="F273" i="19"/>
  <c r="F275" i="19"/>
  <c r="G272" i="11"/>
  <c r="H272" i="11"/>
  <c r="I272" i="11"/>
  <c r="J272" i="11"/>
  <c r="G273" i="11"/>
  <c r="H273" i="11"/>
  <c r="I273" i="11"/>
  <c r="J273" i="11"/>
  <c r="G274" i="11"/>
  <c r="H274" i="11"/>
  <c r="I274" i="11"/>
  <c r="J274" i="11"/>
  <c r="G275" i="11"/>
  <c r="H275" i="11"/>
  <c r="I275" i="11"/>
  <c r="J275" i="11"/>
  <c r="G263" i="19"/>
  <c r="G62" i="19"/>
  <c r="G61" i="19"/>
  <c r="G60" i="19"/>
  <c r="G59" i="19"/>
  <c r="G66" i="11"/>
  <c r="G65" i="11"/>
  <c r="G64" i="11"/>
  <c r="G63" i="11"/>
  <c r="G62" i="11"/>
  <c r="G61" i="11"/>
  <c r="G60" i="11"/>
  <c r="G59" i="11"/>
  <c r="V289" i="11"/>
  <c r="J276" i="11"/>
  <c r="I276" i="11"/>
  <c r="H276" i="11"/>
  <c r="G276" i="11"/>
  <c r="V289" i="19"/>
  <c r="C256" i="19"/>
  <c r="J35" i="22"/>
  <c r="I23" i="22"/>
  <c r="I21" i="22"/>
  <c r="I19" i="22"/>
  <c r="I18" i="22"/>
  <c r="L36" i="19"/>
  <c r="M36" i="19"/>
  <c r="N36" i="19"/>
  <c r="E36" i="19"/>
  <c r="E93" i="19" s="1"/>
  <c r="D36" i="19"/>
  <c r="D93" i="19" s="1"/>
  <c r="I23" i="21"/>
  <c r="I21" i="21"/>
  <c r="I19" i="21"/>
  <c r="I18" i="21"/>
  <c r="V243" i="11"/>
  <c r="V195" i="11"/>
  <c r="V99" i="11"/>
  <c r="V243" i="19"/>
  <c r="V195" i="19"/>
  <c r="V148" i="19"/>
  <c r="V99" i="19"/>
  <c r="C209" i="19"/>
  <c r="C162" i="19"/>
  <c r="C113" i="19"/>
  <c r="C56" i="19"/>
  <c r="H86" i="11"/>
  <c r="G86" i="11"/>
  <c r="G28" i="11"/>
  <c r="H28" i="11"/>
  <c r="I28" i="11"/>
  <c r="J28" i="11"/>
  <c r="J86" i="11"/>
  <c r="I86" i="11"/>
  <c r="J85" i="11"/>
  <c r="I85" i="11"/>
  <c r="H85" i="11"/>
  <c r="G85" i="11"/>
  <c r="F85" i="19"/>
  <c r="G179" i="11"/>
  <c r="H179" i="11"/>
  <c r="I179" i="11"/>
  <c r="J179" i="11"/>
  <c r="G180" i="11"/>
  <c r="H180" i="11"/>
  <c r="I180" i="11"/>
  <c r="J180" i="11"/>
  <c r="G181" i="11"/>
  <c r="H181" i="11"/>
  <c r="I181" i="11"/>
  <c r="J181" i="11"/>
  <c r="G182" i="11"/>
  <c r="H182" i="11"/>
  <c r="I182" i="11"/>
  <c r="J182" i="11"/>
  <c r="H178" i="11"/>
  <c r="I178" i="11"/>
  <c r="J178" i="11"/>
  <c r="G178" i="11"/>
  <c r="G76" i="11"/>
  <c r="H76" i="11"/>
  <c r="I76" i="11"/>
  <c r="J76" i="11"/>
  <c r="G77" i="11"/>
  <c r="H77" i="11"/>
  <c r="I77" i="11"/>
  <c r="J77" i="11"/>
  <c r="G78" i="11"/>
  <c r="H78" i="11"/>
  <c r="I78" i="11"/>
  <c r="J78" i="11"/>
  <c r="G79" i="11"/>
  <c r="H79" i="11"/>
  <c r="I79" i="11"/>
  <c r="J79" i="11"/>
  <c r="G80" i="11"/>
  <c r="H80" i="11"/>
  <c r="I80" i="11"/>
  <c r="J80" i="11"/>
  <c r="G81" i="11"/>
  <c r="H81" i="11"/>
  <c r="I81" i="11"/>
  <c r="J81" i="11"/>
  <c r="G82" i="11"/>
  <c r="H82" i="11"/>
  <c r="I82" i="11"/>
  <c r="J82" i="11"/>
  <c r="G83" i="11"/>
  <c r="H83" i="11"/>
  <c r="I83" i="11"/>
  <c r="J83" i="11"/>
  <c r="G84" i="11"/>
  <c r="H84" i="11"/>
  <c r="I84" i="11"/>
  <c r="J84" i="11"/>
  <c r="H75" i="11"/>
  <c r="I75" i="11"/>
  <c r="J75" i="11"/>
  <c r="G75" i="11"/>
  <c r="G25" i="11"/>
  <c r="H25" i="11"/>
  <c r="I25" i="11"/>
  <c r="J25" i="11"/>
  <c r="G26" i="11"/>
  <c r="H26" i="11"/>
  <c r="I26" i="11"/>
  <c r="J26" i="11"/>
  <c r="G27" i="11"/>
  <c r="H27" i="11"/>
  <c r="I27" i="11"/>
  <c r="J27" i="11"/>
  <c r="G29" i="11"/>
  <c r="H29" i="11"/>
  <c r="I29" i="11"/>
  <c r="J29" i="11"/>
  <c r="H24" i="11"/>
  <c r="I24" i="11"/>
  <c r="J24" i="11"/>
  <c r="G24" i="11"/>
  <c r="G23" i="11"/>
  <c r="H23" i="11"/>
  <c r="I23" i="11"/>
  <c r="J23" i="11"/>
  <c r="H22" i="11"/>
  <c r="I22" i="11"/>
  <c r="J22" i="11"/>
  <c r="G22" i="11"/>
  <c r="F230" i="19"/>
  <c r="F226" i="19"/>
  <c r="F182" i="19"/>
  <c r="F181" i="19"/>
  <c r="F179" i="19"/>
  <c r="I31" i="21"/>
  <c r="F80" i="19"/>
  <c r="F78" i="19"/>
  <c r="J88" i="19"/>
  <c r="F76" i="19"/>
  <c r="I29" i="21"/>
  <c r="Z36" i="19"/>
  <c r="X36" i="19"/>
  <c r="W36" i="19"/>
  <c r="S36" i="19"/>
  <c r="I31" i="19"/>
  <c r="J31" i="19"/>
  <c r="H31" i="19"/>
  <c r="I31" i="22"/>
  <c r="F75" i="19"/>
  <c r="F225" i="19"/>
  <c r="F232" i="19" s="1"/>
  <c r="F83" i="19"/>
  <c r="F86" i="19"/>
  <c r="F82" i="19"/>
  <c r="F23" i="19"/>
  <c r="F178" i="19"/>
  <c r="F129" i="19"/>
  <c r="F137" i="19" s="1"/>
  <c r="G88" i="19"/>
  <c r="I88" i="19"/>
  <c r="F227" i="19"/>
  <c r="H88" i="19"/>
  <c r="F77" i="19"/>
  <c r="F79" i="19"/>
  <c r="G36" i="19"/>
  <c r="F84" i="19"/>
  <c r="F21" i="21"/>
  <c r="F180" i="19"/>
  <c r="F81" i="19"/>
  <c r="F22" i="19"/>
  <c r="F276" i="19"/>
  <c r="F272" i="19"/>
  <c r="F274" i="19"/>
  <c r="F19" i="21"/>
  <c r="F19" i="22"/>
  <c r="I33" i="22"/>
  <c r="I27" i="22" s="1"/>
  <c r="P35" i="21"/>
  <c r="Q35" i="21" s="1"/>
  <c r="J10" i="21"/>
  <c r="M10" i="21" s="1"/>
  <c r="I88" i="11" l="1"/>
  <c r="J278" i="11"/>
  <c r="H278" i="11"/>
  <c r="I278" i="11"/>
  <c r="G278" i="11"/>
  <c r="G283" i="19"/>
  <c r="F18" i="21"/>
  <c r="F31" i="19"/>
  <c r="I283" i="19"/>
  <c r="D189" i="19"/>
  <c r="AB192" i="19" s="1"/>
  <c r="D142" i="19"/>
  <c r="D237" i="19"/>
  <c r="AB240" i="19" s="1"/>
  <c r="G93" i="19"/>
  <c r="G237" i="19" s="1"/>
  <c r="F184" i="19"/>
  <c r="E189" i="19"/>
  <c r="AB193" i="19" s="1"/>
  <c r="E237" i="19"/>
  <c r="AB241" i="19" s="1"/>
  <c r="E142" i="19"/>
  <c r="F278" i="19"/>
  <c r="H36" i="19"/>
  <c r="H93" i="19" s="1"/>
  <c r="H283" i="19"/>
  <c r="J283" i="19"/>
  <c r="I25" i="22"/>
  <c r="I184" i="11"/>
  <c r="G184" i="11"/>
  <c r="J184" i="11"/>
  <c r="H184" i="11"/>
  <c r="H88" i="11"/>
  <c r="G88" i="11"/>
  <c r="J88" i="11"/>
  <c r="F274" i="11"/>
  <c r="F75" i="11"/>
  <c r="F29" i="11"/>
  <c r="F26" i="11"/>
  <c r="F84" i="11"/>
  <c r="H31" i="11"/>
  <c r="F81" i="11"/>
  <c r="F79" i="11"/>
  <c r="F77" i="11"/>
  <c r="F179" i="11"/>
  <c r="J31" i="11"/>
  <c r="J36" i="11" s="1"/>
  <c r="F27" i="11"/>
  <c r="F25" i="11"/>
  <c r="F80" i="11"/>
  <c r="F78" i="11"/>
  <c r="F76" i="11"/>
  <c r="F182" i="11"/>
  <c r="I31" i="11"/>
  <c r="F28" i="11"/>
  <c r="G31" i="11"/>
  <c r="F85" i="11"/>
  <c r="F276" i="11"/>
  <c r="F272" i="11"/>
  <c r="F24" i="11"/>
  <c r="F82" i="11"/>
  <c r="F21" i="22"/>
  <c r="F86" i="11"/>
  <c r="I39" i="22"/>
  <c r="F180" i="11"/>
  <c r="F275" i="11"/>
  <c r="K7" i="23"/>
  <c r="K279" i="19"/>
  <c r="O279" i="19"/>
  <c r="AA40" i="19"/>
  <c r="AB40" i="19" s="1"/>
  <c r="S233" i="19"/>
  <c r="J29" i="21"/>
  <c r="J21" i="21"/>
  <c r="W279" i="19"/>
  <c r="J31" i="21"/>
  <c r="Q37" i="21"/>
  <c r="K32" i="19"/>
  <c r="J23" i="21"/>
  <c r="R36" i="19"/>
  <c r="K138" i="19"/>
  <c r="K233" i="19"/>
  <c r="O138" i="19"/>
  <c r="W138" i="19"/>
  <c r="O185" i="19"/>
  <c r="O36" i="19"/>
  <c r="C36" i="19"/>
  <c r="C93" i="19" s="1"/>
  <c r="K185" i="19"/>
  <c r="S185" i="19"/>
  <c r="S279" i="19"/>
  <c r="O32" i="19"/>
  <c r="W89" i="19"/>
  <c r="I37" i="21"/>
  <c r="J37" i="21" s="1"/>
  <c r="S138" i="19"/>
  <c r="I29" i="22"/>
  <c r="J10" i="22"/>
  <c r="J33" i="22" s="1"/>
  <c r="F22" i="11"/>
  <c r="J36" i="19"/>
  <c r="J93" i="19" s="1"/>
  <c r="F178" i="11"/>
  <c r="V36" i="19"/>
  <c r="F181" i="11"/>
  <c r="F273" i="11"/>
  <c r="F83" i="11"/>
  <c r="P36" i="19"/>
  <c r="W32" i="19"/>
  <c r="K36" i="19"/>
  <c r="K37" i="19" s="1"/>
  <c r="O233" i="19"/>
  <c r="F23" i="11"/>
  <c r="J18" i="21"/>
  <c r="I33" i="21"/>
  <c r="U36" i="19"/>
  <c r="S32" i="19"/>
  <c r="W185" i="19"/>
  <c r="Y36" i="19"/>
  <c r="W37" i="19" s="1"/>
  <c r="P37" i="21"/>
  <c r="C162" i="11"/>
  <c r="C256" i="11"/>
  <c r="C113" i="11"/>
  <c r="W233" i="19"/>
  <c r="S89" i="19"/>
  <c r="O89" i="19"/>
  <c r="F88" i="19"/>
  <c r="K89" i="19"/>
  <c r="AA97" i="19"/>
  <c r="AB97" i="19" s="1"/>
  <c r="T36" i="19"/>
  <c r="AA95" i="19"/>
  <c r="AA38" i="19"/>
  <c r="I36" i="19"/>
  <c r="I93" i="19" s="1"/>
  <c r="I189" i="19" s="1"/>
  <c r="AA39" i="19"/>
  <c r="AB39" i="19" s="1"/>
  <c r="Q36" i="19"/>
  <c r="F25" i="21"/>
  <c r="J19" i="21"/>
  <c r="I25" i="21"/>
  <c r="J25" i="21" s="1"/>
  <c r="I35" i="21"/>
  <c r="I35" i="22" s="1"/>
  <c r="C56" i="11"/>
  <c r="I36" i="11" l="1"/>
  <c r="I93" i="11" s="1"/>
  <c r="I283" i="11"/>
  <c r="H36" i="11"/>
  <c r="H283" i="11"/>
  <c r="F278" i="11"/>
  <c r="AA279" i="11" s="1"/>
  <c r="J283" i="11"/>
  <c r="AB95" i="19"/>
  <c r="AB38" i="19"/>
  <c r="AB4" i="19" s="1"/>
  <c r="AD9" i="19" s="1"/>
  <c r="I142" i="19"/>
  <c r="I237" i="19"/>
  <c r="H189" i="19"/>
  <c r="H237" i="19"/>
  <c r="H142" i="19"/>
  <c r="G142" i="19"/>
  <c r="C142" i="19"/>
  <c r="AB144" i="19" s="1"/>
  <c r="C189" i="19"/>
  <c r="AB191" i="19" s="1"/>
  <c r="C237" i="19"/>
  <c r="AB239" i="19" s="1"/>
  <c r="G189" i="19"/>
  <c r="F283" i="19"/>
  <c r="J237" i="19"/>
  <c r="J189" i="19"/>
  <c r="J142" i="19"/>
  <c r="AE7" i="11"/>
  <c r="AE8" i="11"/>
  <c r="AE9" i="11"/>
  <c r="AE6" i="11"/>
  <c r="G36" i="11"/>
  <c r="G283" i="11"/>
  <c r="I142" i="11"/>
  <c r="I237" i="11"/>
  <c r="F184" i="11"/>
  <c r="AA185" i="11" s="1"/>
  <c r="I189" i="11"/>
  <c r="H93" i="11"/>
  <c r="J93" i="11"/>
  <c r="J237" i="11" s="1"/>
  <c r="F88" i="11"/>
  <c r="G93" i="11"/>
  <c r="G237" i="11" s="1"/>
  <c r="F31" i="11"/>
  <c r="AA138" i="19"/>
  <c r="K284" i="19"/>
  <c r="S284" i="19"/>
  <c r="K143" i="19"/>
  <c r="S37" i="19"/>
  <c r="S238" i="19"/>
  <c r="K190" i="19"/>
  <c r="L5" i="23"/>
  <c r="K238" i="19"/>
  <c r="S143" i="19"/>
  <c r="K94" i="19"/>
  <c r="W94" i="19"/>
  <c r="AA32" i="19"/>
  <c r="O143" i="19"/>
  <c r="O284" i="19"/>
  <c r="S190" i="19"/>
  <c r="AA185" i="19"/>
  <c r="AA279" i="19"/>
  <c r="W284" i="19"/>
  <c r="W190" i="19"/>
  <c r="F29" i="21"/>
  <c r="W143" i="19"/>
  <c r="J25" i="22"/>
  <c r="J23" i="22"/>
  <c r="J18" i="22"/>
  <c r="J31" i="22"/>
  <c r="J21" i="22"/>
  <c r="I37" i="22"/>
  <c r="J37" i="22" s="1"/>
  <c r="J19" i="22"/>
  <c r="F33" i="21"/>
  <c r="F27" i="21" s="1"/>
  <c r="J29" i="22"/>
  <c r="J27" i="22"/>
  <c r="F31" i="21"/>
  <c r="AA89" i="19"/>
  <c r="F29" i="22"/>
  <c r="S94" i="19"/>
  <c r="J39" i="22"/>
  <c r="F18" i="22"/>
  <c r="J33" i="21"/>
  <c r="I27" i="21"/>
  <c r="J27" i="21" s="1"/>
  <c r="I39" i="21"/>
  <c r="J39" i="21" s="1"/>
  <c r="AA233" i="19"/>
  <c r="O37" i="19"/>
  <c r="W238" i="19"/>
  <c r="O238" i="19"/>
  <c r="O94" i="19"/>
  <c r="O190" i="19"/>
  <c r="R35" i="21"/>
  <c r="AA146" i="19"/>
  <c r="AB146" i="19" s="1"/>
  <c r="F36" i="19"/>
  <c r="F93" i="19" s="1"/>
  <c r="F142" i="19" s="1"/>
  <c r="AA96" i="19"/>
  <c r="AB96" i="19" s="1"/>
  <c r="AA145" i="19"/>
  <c r="AB145" i="19" s="1"/>
  <c r="AD8" i="19" l="1"/>
  <c r="AD7" i="19"/>
  <c r="AD6" i="19"/>
  <c r="F237" i="19"/>
  <c r="AA238" i="19" s="1"/>
  <c r="F189" i="19"/>
  <c r="F36" i="11"/>
  <c r="AA37" i="11" s="1"/>
  <c r="F283" i="11"/>
  <c r="AA284" i="11" s="1"/>
  <c r="H142" i="11"/>
  <c r="H237" i="11"/>
  <c r="J189" i="11"/>
  <c r="J142" i="11"/>
  <c r="H189" i="11"/>
  <c r="G142" i="11"/>
  <c r="G189" i="11"/>
  <c r="AA89" i="11"/>
  <c r="F31" i="22"/>
  <c r="F33" i="22"/>
  <c r="F39" i="21"/>
  <c r="L5" i="24"/>
  <c r="AA143" i="19"/>
  <c r="L2" i="23"/>
  <c r="K2" i="23" s="1"/>
  <c r="F16" i="23"/>
  <c r="P35" i="22"/>
  <c r="AA32" i="11"/>
  <c r="AA94" i="19"/>
  <c r="AA284" i="19"/>
  <c r="F25" i="22"/>
  <c r="AA37" i="19"/>
  <c r="E10" i="21"/>
  <c r="C13" i="24"/>
  <c r="K5" i="24" s="1"/>
  <c r="F93" i="11" l="1"/>
  <c r="F237" i="11" s="1"/>
  <c r="F242" i="11" s="1"/>
  <c r="K7" i="24"/>
  <c r="K8" i="24"/>
  <c r="L2" i="24"/>
  <c r="K2" i="24" s="1"/>
  <c r="F16" i="24"/>
  <c r="AE8" i="19"/>
  <c r="AE9" i="19"/>
  <c r="AE7" i="19"/>
  <c r="AA238" i="11"/>
  <c r="AA94" i="11"/>
  <c r="F142" i="11"/>
  <c r="AA143" i="11" s="1"/>
  <c r="F189" i="11"/>
  <c r="AA190" i="11" s="1"/>
  <c r="F39" i="22"/>
  <c r="F288" i="11"/>
  <c r="F27" i="22"/>
  <c r="F14" i="24"/>
  <c r="AA190" i="19"/>
  <c r="E10" i="22"/>
  <c r="P37" i="22" s="1"/>
  <c r="AE6" i="19"/>
  <c r="G33" i="21"/>
  <c r="M35" i="21"/>
  <c r="M37" i="21" s="1"/>
  <c r="G39" i="21"/>
  <c r="G18" i="21"/>
  <c r="G29" i="21"/>
  <c r="G27" i="21"/>
  <c r="G19" i="21"/>
  <c r="G21" i="21"/>
  <c r="S37" i="21"/>
  <c r="T37" i="21" s="1"/>
  <c r="R37" i="21"/>
  <c r="N35" i="21"/>
  <c r="G25" i="21"/>
  <c r="G31" i="21"/>
  <c r="F37" i="21"/>
  <c r="G37" i="21" s="1"/>
  <c r="C13" i="23" l="1"/>
  <c r="G27" i="22"/>
  <c r="G39" i="22"/>
  <c r="Q37" i="22"/>
  <c r="R37" i="22" s="1"/>
  <c r="F37" i="22"/>
  <c r="G37" i="22" s="1"/>
  <c r="N35" i="22"/>
  <c r="M35" i="22"/>
  <c r="M37" i="22" s="1"/>
  <c r="G19" i="22"/>
  <c r="G21" i="22"/>
  <c r="G31" i="22"/>
  <c r="G33" i="22"/>
  <c r="G18" i="22"/>
  <c r="G29" i="22"/>
  <c r="K5" i="23"/>
  <c r="K8" i="23" s="1"/>
  <c r="C14" i="23" s="1"/>
  <c r="F14" i="23" s="1"/>
  <c r="F13" i="23"/>
  <c r="G25" i="22"/>
  <c r="F194" i="11"/>
  <c r="N37" i="21"/>
  <c r="F35" i="21"/>
  <c r="N37" i="22" l="1"/>
  <c r="F35" i="22"/>
  <c r="C15" i="24" l="1"/>
  <c r="C15" i="23"/>
  <c r="C17" i="23"/>
  <c r="F17" i="23" s="1"/>
  <c r="C17" i="24"/>
  <c r="F17" i="24" s="1"/>
</calcChain>
</file>

<file path=xl/sharedStrings.xml><?xml version="1.0" encoding="utf-8"?>
<sst xmlns="http://schemas.openxmlformats.org/spreadsheetml/2006/main" count="1788" uniqueCount="249">
  <si>
    <t>ZATWIERDZAM</t>
  </si>
  <si>
    <t>KIERUNEK:</t>
  </si>
  <si>
    <t>SPECJALNOŚĆ:</t>
  </si>
  <si>
    <t>NAZWA PRZEDMIOTU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</si>
  <si>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</si>
  <si>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</si>
  <si>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</si>
  <si>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</si>
  <si>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</si>
  <si>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</si>
  <si>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</si>
  <si>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</si>
  <si>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</si>
  <si>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</si>
  <si>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</si>
  <si>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</si>
  <si>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</si>
  <si>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</si>
  <si>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</si>
  <si>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</si>
  <si>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</si>
  <si>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</si>
  <si>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</si>
  <si>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</si>
  <si>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</si>
  <si>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</si>
  <si>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</si>
  <si>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</si>
  <si>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</si>
  <si>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</si>
  <si>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</si>
  <si>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</si>
  <si>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</si>
  <si>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</si>
  <si>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</si>
  <si>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</si>
  <si>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ARKUSZ 4</t>
  </si>
  <si>
    <t>P / S</t>
  </si>
  <si>
    <t>PRZEDMIOTY SPECJALNOŚCIOWE</t>
  </si>
  <si>
    <t>pkt. ECTS</t>
  </si>
  <si>
    <t>x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</si>
  <si>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</si>
  <si>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</si>
  <si>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</si>
  <si>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</si>
  <si>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</si>
  <si>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</si>
  <si>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</si>
  <si>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</si>
  <si>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</si>
  <si>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</si>
  <si>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</si>
  <si>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</si>
  <si>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</si>
  <si>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</si>
  <si>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</si>
  <si>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</si>
  <si>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</si>
  <si>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FORMA STUDIÓW:</t>
  </si>
  <si>
    <t>POZIOM STUDIÓW:</t>
  </si>
  <si>
    <t xml:space="preserve">Obowiązuje od roku akademickiego: </t>
  </si>
  <si>
    <t>Punkty ECTS</t>
  </si>
  <si>
    <t>plan</t>
  </si>
  <si>
    <t xml:space="preserve">Koncepcje zarządzania </t>
  </si>
  <si>
    <t>Makroekonomia</t>
  </si>
  <si>
    <t>Prawo cywilne</t>
  </si>
  <si>
    <t>Etyka w zarządzaniu</t>
  </si>
  <si>
    <t>Statystyka matematyczna</t>
  </si>
  <si>
    <t>Marketing międzynarodowy</t>
  </si>
  <si>
    <t>Przedsiębiorczość</t>
  </si>
  <si>
    <t xml:space="preserve">Zarys metodologii badań naukowych </t>
  </si>
  <si>
    <t>STUDIA DRUGIEGO STOPNIA 2-LETNIE</t>
  </si>
  <si>
    <t>ZARZĄDZANIE</t>
  </si>
  <si>
    <t>Zarządzanie projektami unijnymi</t>
  </si>
  <si>
    <t>WYDZIAŁ ZARZĄDZANIA</t>
  </si>
  <si>
    <t>Seminarium dyplomowe</t>
  </si>
  <si>
    <t>PODSUMOWANIE ARKUSZA 1 + 2</t>
  </si>
  <si>
    <t>ARKUSZ 3</t>
  </si>
  <si>
    <t>STUDIA STACJONARNE</t>
  </si>
  <si>
    <t>ZARZĄDZANIE LOGISTYKĄ</t>
  </si>
  <si>
    <t>D2</t>
  </si>
  <si>
    <t>Logistyka dystrybucji</t>
  </si>
  <si>
    <t>Infrastruktura i środki transportu</t>
  </si>
  <si>
    <t>11.</t>
  </si>
  <si>
    <t>Transport komunalny i transport ludności</t>
  </si>
  <si>
    <t>D3</t>
  </si>
  <si>
    <t>D4</t>
  </si>
  <si>
    <t>D1</t>
  </si>
  <si>
    <t>egzami-nów</t>
  </si>
  <si>
    <t>Rynek finansowy</t>
  </si>
  <si>
    <t>Przedmioty specjalnościowe</t>
  </si>
  <si>
    <t>Negocjacje</t>
  </si>
  <si>
    <t>ARKUSZ 5</t>
  </si>
  <si>
    <t>ARKUSZ 6</t>
  </si>
  <si>
    <t>Logistyka zaopatrzenia i produkcji</t>
  </si>
  <si>
    <t>Jednostka prowadząca kierunek studiów</t>
  </si>
  <si>
    <t>Nazwa kierunku studiów</t>
  </si>
  <si>
    <t>Forma studiów</t>
  </si>
  <si>
    <t>Poziom studiów</t>
  </si>
  <si>
    <t xml:space="preserve">OGÓLNA LICZBA GODZIN </t>
  </si>
  <si>
    <t>OGÓLNA LICZBA PKT. ECTS</t>
  </si>
  <si>
    <t>Godziny</t>
  </si>
  <si>
    <t xml:space="preserve">Liczba </t>
  </si>
  <si>
    <t>%</t>
  </si>
  <si>
    <t>Przedmioty kierunkowe</t>
  </si>
  <si>
    <t>Zajęcia o charakterze praktycznym</t>
  </si>
  <si>
    <t>Zajęcia do wyboru (co najmniej 30% ECTS)</t>
  </si>
  <si>
    <t>………………………………………………………</t>
  </si>
  <si>
    <t>Prorektor ds. Dydaktycznych i Studenckich</t>
  </si>
  <si>
    <t>PROFIL KSZTAŁCENIA:</t>
  </si>
  <si>
    <t>PROFIL OGÓLNOAKADEMICKI</t>
  </si>
  <si>
    <t xml:space="preserve">STACJONARNE </t>
  </si>
  <si>
    <t>II STOPNIA</t>
  </si>
  <si>
    <t>Obowiązuje od roku akademickiego:</t>
  </si>
  <si>
    <t xml:space="preserve">    </t>
  </si>
  <si>
    <t xml:space="preserve">Przygotowanie i złożenie pracy dyplomowej oraz przygotowanie do egzaminu dyplomowego </t>
  </si>
  <si>
    <t>Procesy i struktury sieciowe w gospodarce</t>
  </si>
  <si>
    <t>Kultura i elementy sztuki współczesnej</t>
  </si>
  <si>
    <t>X</t>
  </si>
  <si>
    <t>Pozycje planu</t>
  </si>
  <si>
    <t>STUDIA NIESTACJONARNE</t>
  </si>
  <si>
    <t xml:space="preserve">NIESTACJONARNE </t>
  </si>
  <si>
    <t>A.1</t>
  </si>
  <si>
    <t>Liczba godzin w semestrze</t>
  </si>
  <si>
    <r>
      <t>ANALIZA ZGODNOŚCI</t>
    </r>
    <r>
      <rPr>
        <b/>
        <sz val="10"/>
        <color indexed="8"/>
        <rFont val="Times New Roman"/>
        <family val="1"/>
        <charset val="238"/>
      </rPr>
      <t xml:space="preserve">  PLANU STUDIÓW Z WYTYCZNYMI DLA RAD PODSTAWOWYCH JEDNOSTEK ORGANIZACYJNYCH </t>
    </r>
  </si>
  <si>
    <t>W SPRAWIE TWORZENIA NOWYCH I WERYFIKACJI  ISTNIEJĄCYCH PROGRAMÓW STUDIÓW W UTP</t>
  </si>
  <si>
    <t>Rok akademicki, od którego obowiązuje plan studiów</t>
  </si>
  <si>
    <t>Numer planu studiów</t>
  </si>
  <si>
    <t>VII</t>
  </si>
  <si>
    <r>
      <t>B I L A N S   G O D Z I N   I   P U N K T Ó W   E C T S</t>
    </r>
    <r>
      <rPr>
        <b/>
        <vertAlign val="superscript"/>
        <sz val="10"/>
        <color indexed="8"/>
        <rFont val="Times New Roman"/>
        <family val="1"/>
        <charset val="238"/>
      </rPr>
      <t xml:space="preserve"> 1</t>
    </r>
    <r>
      <rPr>
        <b/>
        <sz val="10"/>
        <color indexed="8"/>
        <rFont val="Times New Roman"/>
        <family val="1"/>
        <charset val="238"/>
      </rPr>
      <t xml:space="preserve"> </t>
    </r>
  </si>
  <si>
    <t>Przedmiot/moduł</t>
  </si>
  <si>
    <t xml:space="preserve">Zajęcia z obszaru nauk humanistycznych i nauk społecznych łącznie: </t>
  </si>
  <si>
    <t xml:space="preserve"> </t>
  </si>
  <si>
    <r>
      <t xml:space="preserve">w tym w zakresie ochrony własności intelektualnej i/lub bezpieczeństwa i higieny pracy </t>
    </r>
    <r>
      <rPr>
        <vertAlign val="superscript"/>
        <sz val="10"/>
        <color indexed="8"/>
        <rFont val="Times New Roman"/>
        <family val="1"/>
        <charset val="238"/>
      </rPr>
      <t>2</t>
    </r>
  </si>
  <si>
    <r>
      <t>w tym w zakresie podstaw przedsiębiorczości i uzyskiwania  tzw. kompetencji miękkich</t>
    </r>
    <r>
      <rPr>
        <vertAlign val="superscript"/>
        <sz val="10"/>
        <color indexed="8"/>
        <rFont val="Times New Roman"/>
        <family val="1"/>
        <charset val="238"/>
      </rPr>
      <t xml:space="preserve">  2</t>
    </r>
  </si>
  <si>
    <t>program studiów uwzględnia szereg przedmiotów z zakresu przedsiębiorczości i uzyskiwania  tzw. kompetencji miękkich</t>
  </si>
  <si>
    <t>w tym inne zajęcia z zakresu nauk humanistycznych i nauk społecznych, nieujęte w pkt 1 i 2</t>
  </si>
  <si>
    <t>program studiów uwzględnia szereg przedmiotów z zakresu  nauk humanistycznych i nauk społecznych</t>
  </si>
  <si>
    <t xml:space="preserve">Zajęcia z języków obcych </t>
  </si>
  <si>
    <t>Zajęcia z wychowania fizycznego</t>
  </si>
  <si>
    <t>A.8</t>
  </si>
  <si>
    <r>
      <t>Zajęcia z technologii informacyjnych</t>
    </r>
    <r>
      <rPr>
        <b/>
        <vertAlign val="superscript"/>
        <sz val="10"/>
        <color indexed="8"/>
        <rFont val="Times New Roman"/>
        <family val="1"/>
        <charset val="238"/>
      </rPr>
      <t xml:space="preserve">  2</t>
    </r>
  </si>
  <si>
    <r>
      <t xml:space="preserve">Praktyka zawodowa </t>
    </r>
    <r>
      <rPr>
        <b/>
        <vertAlign val="superscript"/>
        <sz val="10"/>
        <color indexed="8"/>
        <rFont val="Times New Roman"/>
        <family val="1"/>
        <charset val="238"/>
      </rPr>
      <t>3</t>
    </r>
  </si>
  <si>
    <t xml:space="preserve">Zajęci ogólnouczelniane niezwiązane z kierunkiem studiów lub zajęcia na innym kierunku </t>
  </si>
  <si>
    <t>Przedmioty z zakresu nauk podstawowych</t>
  </si>
  <si>
    <t>wykłady (min 45%)</t>
  </si>
  <si>
    <t xml:space="preserve">Zajęcia wymagające bezpośredniego udziału nauczyciela akademickiego </t>
  </si>
  <si>
    <r>
      <t>Zajęcia powiązane z prowadzonymi badaniami naukowymi w dziedzeninie nauki / sztuki związanej z kierunkiem studiów służące zdobywaniu pogłębionej wiedzy i umiejętności prowadzenia badań naukowych</t>
    </r>
    <r>
      <rPr>
        <b/>
        <vertAlign val="superscript"/>
        <sz val="10"/>
        <color indexed="8"/>
        <rFont val="Times New Roman"/>
        <family val="1"/>
        <charset val="238"/>
      </rPr>
      <t xml:space="preserve"> 4</t>
    </r>
  </si>
  <si>
    <r>
      <t>Zajęcia powiązane z praktycznym przygotowaniem zawodowym służące zdobywaniu umiejętności praktycznych i kompetencji społecznych,  prowadzone w warunkach właściwych dla danego zakresu działalności zawodowej, w sposób umożliwiający wykonywanie określonych czynności praktycznych i przez osoby, z których większość posiada doświadczenie zawodowe zdobyte poza uczelnią odpowiadające zakresowi tych zajęć</t>
    </r>
    <r>
      <rPr>
        <b/>
        <vertAlign val="superscript"/>
        <sz val="10"/>
        <color indexed="8"/>
        <rFont val="Times New Roman"/>
        <family val="1"/>
        <charset val="238"/>
      </rPr>
      <t>5</t>
    </r>
  </si>
  <si>
    <t>nie dotyczy</t>
  </si>
  <si>
    <t xml:space="preserve">Procentowy udział liczby punktów ECTS dla obszarów kształcenia w programie studiów 
dla kierunków przyporządkowanych do więcej niż jednego obszaru kształcenia </t>
  </si>
  <si>
    <t>1. obszar kształcenia w zakresie NAUK SPOŁECZNYCH</t>
  </si>
  <si>
    <t>2. obszar kształcenia w zakresie …</t>
  </si>
  <si>
    <t>3. obszar kształcenia w zakresie …</t>
  </si>
  <si>
    <t xml:space="preserve">ŁĄCZNIE: </t>
  </si>
  <si>
    <t>100% pkt. ECTS</t>
  </si>
  <si>
    <r>
      <rPr>
        <vertAlign val="superscript"/>
        <sz val="8"/>
        <color indexed="8"/>
        <rFont val="Times New Roman"/>
        <family val="1"/>
        <charset val="238"/>
      </rPr>
      <t>1</t>
    </r>
    <r>
      <rPr>
        <sz val="8"/>
        <color indexed="8"/>
        <rFont val="Times New Roman"/>
        <family val="1"/>
        <charset val="238"/>
      </rPr>
      <t xml:space="preserve"> w ogólnej liczbie godzin i punktów ECTS przewidzianych w planie studiów</t>
    </r>
  </si>
  <si>
    <r>
      <rPr>
        <vertAlign val="superscript"/>
        <sz val="8"/>
        <color indexed="8"/>
        <rFont val="Times New Roman"/>
        <family val="1"/>
        <charset val="238"/>
      </rPr>
      <t>2</t>
    </r>
    <r>
      <rPr>
        <sz val="8"/>
        <color indexed="8"/>
        <rFont val="Times New Roman"/>
        <family val="1"/>
        <charset val="238"/>
      </rPr>
      <t xml:space="preserve">  niewymagane dla studiów II stopnia</t>
    </r>
  </si>
  <si>
    <t>……………………………………………</t>
  </si>
  <si>
    <r>
      <rPr>
        <vertAlign val="superscript"/>
        <sz val="8"/>
        <color indexed="8"/>
        <rFont val="Times New Roman"/>
        <family val="1"/>
        <charset val="238"/>
      </rPr>
      <t xml:space="preserve">3 </t>
    </r>
    <r>
      <rPr>
        <sz val="8"/>
        <color indexed="8"/>
        <rFont val="Times New Roman"/>
        <family val="1"/>
        <charset val="238"/>
      </rPr>
      <t xml:space="preserve">niewymagane na studiach II stopnia o profilu ogólnoakademickim </t>
    </r>
  </si>
  <si>
    <t>pieczątka i podpis kierownika samodzielnej jednostki</t>
  </si>
  <si>
    <r>
      <rPr>
        <vertAlign val="superscript"/>
        <sz val="8"/>
        <color indexed="8"/>
        <rFont val="Times New Roman"/>
        <family val="1"/>
        <charset val="238"/>
      </rPr>
      <t>4</t>
    </r>
    <r>
      <rPr>
        <sz val="8"/>
        <color indexed="8"/>
        <rFont val="Times New Roman"/>
        <family val="1"/>
        <charset val="238"/>
      </rPr>
      <t>dotyczy jedynie studiów o profilu ogólnoakademickim, wymagana realizacja zajęć powiązanych z prowadzonymi badaniami  naukowymi w dziedzinie wyszczególnionej w opisie efektów kształcenia w wymiarze ponad 50% ogólnej liczby pkt. ECTS (wymagane dostosowanie programów prowadzonych kierunków studiów zgodnie z terminem określonym w pkt VII.5 wytycznych Senatu)</t>
    </r>
  </si>
  <si>
    <r>
      <rPr>
        <vertAlign val="superscript"/>
        <sz val="8"/>
        <color indexed="8"/>
        <rFont val="Times New Roman"/>
        <family val="1"/>
        <charset val="238"/>
      </rPr>
      <t>5</t>
    </r>
    <r>
      <rPr>
        <sz val="8"/>
        <color indexed="8"/>
        <rFont val="Times New Roman"/>
        <family val="1"/>
        <charset val="238"/>
      </rPr>
      <t>dotyczy jedynie studiów o profilu praktycznym, wymagana realizacja zajęć powiązanych z praktycznym przygotowaniem zawodowym w wymiarze ponad 50% ogólnej liczby pkt. ECTS (wymagane dostosowanie programów prowadzonych kierunków studiów zgodnie z terminem określonym w pkt VII.5 wytycznych Senatu)</t>
    </r>
  </si>
  <si>
    <t>różnica</t>
  </si>
  <si>
    <t>52-55%</t>
  </si>
  <si>
    <t>Systemy informacyjne zarządzania</t>
  </si>
  <si>
    <t>93-96%</t>
  </si>
  <si>
    <t>program studiów uwzględnia szereg przedmiotów z zakresu nauk humanistycznych i nauk społecznych</t>
  </si>
  <si>
    <t>Audyt i kontrola finansowa</t>
  </si>
  <si>
    <t>Sprawozdawczość finansowa</t>
  </si>
  <si>
    <t>Etyka zawodowa w rachunkowości</t>
  </si>
  <si>
    <t>RACHUNKOWOŚĆ DLA MENEDŻERÓW</t>
  </si>
  <si>
    <t>D.1.7, D.2.6,
D.3.6, D.4.7, 
D. 5.6, D. 6.6</t>
  </si>
  <si>
    <t>D.1.6, D.2.5,
D.3.5, D.4.6, 
D. 5.5, D. 6.5</t>
  </si>
  <si>
    <t>2015/2016 (specjalności D5 i D6 od 2018/2019)</t>
  </si>
  <si>
    <t xml:space="preserve">      </t>
  </si>
  <si>
    <t xml:space="preserve">Informacje ogólne o programie studiów </t>
  </si>
  <si>
    <t>PROFIL:</t>
  </si>
  <si>
    <t>STUDIA  NIESTACJONARNE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</si>
  <si>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</si>
  <si>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</si>
  <si>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</si>
  <si>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</si>
  <si>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</si>
  <si>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</si>
  <si>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</si>
  <si>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STUDIA DRUGIEGO STOPNIA (2-letnie)</t>
  </si>
  <si>
    <t>STUDIA  STACJONARNE</t>
  </si>
  <si>
    <t>nakład pracy studenta:</t>
  </si>
  <si>
    <t>godziny</t>
  </si>
  <si>
    <t>ECTS</t>
  </si>
  <si>
    <t>łączna liczba z planu studiów</t>
  </si>
  <si>
    <t>1 ECTS</t>
  </si>
  <si>
    <t>Przygotowanie i złożenie pracy</t>
  </si>
  <si>
    <t>Projektowanie systemów rachunkowości zarządczej i controllingu</t>
  </si>
  <si>
    <t>…………………..</t>
  </si>
  <si>
    <t>pieczątka uczelni</t>
  </si>
  <si>
    <t>Konsultacje</t>
  </si>
  <si>
    <t>A+B+C</t>
  </si>
  <si>
    <t>brakuje:</t>
  </si>
  <si>
    <t>razem</t>
  </si>
  <si>
    <t>konsultacje:</t>
  </si>
  <si>
    <t>RAZEM MIN</t>
  </si>
  <si>
    <r>
      <t>Język obcy</t>
    </r>
    <r>
      <rPr>
        <vertAlign val="superscript"/>
        <sz val="14"/>
        <rFont val="Arial CE"/>
        <charset val="238"/>
      </rPr>
      <t>1</t>
    </r>
  </si>
  <si>
    <r>
      <t>Język obcy</t>
    </r>
    <r>
      <rPr>
        <vertAlign val="superscript"/>
        <sz val="12"/>
        <rFont val="Arial CE"/>
        <charset val="238"/>
      </rPr>
      <t>1</t>
    </r>
  </si>
  <si>
    <t>1. Język obcy do wyboru spośród: 1. Język angielski. 2. Język niemiecki. 3. Język rosyjski.</t>
  </si>
  <si>
    <t>2. Studentów obowiązuje zaliczenie na ocenę wszystkich przedmiotów.</t>
  </si>
  <si>
    <t>% ECTS</t>
  </si>
  <si>
    <t>% SS (minimum 60%)</t>
  </si>
  <si>
    <t>ZARZĄDZANIE W GOSPODARCE CYFROWEJ</t>
  </si>
  <si>
    <t>Współczesne koncepcje zarządzania marketingowego</t>
  </si>
  <si>
    <t>Narzędzia wspomagające badania marketingowe</t>
  </si>
  <si>
    <t>Transformacja cyfrowa</t>
  </si>
  <si>
    <t>Cyfryzacja i automatyzacja procesów biznesowych</t>
  </si>
  <si>
    <t>Zarządzanie informacją i wiedzą</t>
  </si>
  <si>
    <t>Strategie marketingowe w sytuacji kryzysowej</t>
  </si>
  <si>
    <t>Obsługa klienta</t>
  </si>
  <si>
    <t>Komputerowe wspomaganie zarządzania projektami</t>
  </si>
  <si>
    <t xml:space="preserve">NOWOCZESNY MARKETING </t>
  </si>
  <si>
    <t xml:space="preserve">Nowe media w promocji </t>
  </si>
  <si>
    <t>PLAN STUDIÓW NR IX</t>
  </si>
  <si>
    <t>zajęcia realizowane  na odległość  met. synchroniczną</t>
  </si>
  <si>
    <t>3. Warunkiem zaliczenia ostatniego semestru Seminarium dyplomowego jest przygotowanie i złożenie pracy dyplomowej w systemie APD.</t>
  </si>
  <si>
    <t>C1</t>
  </si>
  <si>
    <t>C2</t>
  </si>
  <si>
    <t>C3</t>
  </si>
  <si>
    <t>C4</t>
  </si>
  <si>
    <t xml:space="preserve">PODSUMOWANIE ARKUSZA 1 + 2 + 3 </t>
  </si>
  <si>
    <t>PODSUMOWANIE ARKUSZA 1 + 2 + 4</t>
  </si>
  <si>
    <t>PODSUMOWANIE ARKUSZA 1 + 2 + 5</t>
  </si>
  <si>
    <t>PODSUMOWANIE ARKUSZA 1 + 2 + 6</t>
  </si>
  <si>
    <t>2023/2024</t>
  </si>
  <si>
    <t>Business Inteligence w zarządzaniu organizacją</t>
  </si>
  <si>
    <t>Analiza i wizualizacja danych biznesowych</t>
  </si>
  <si>
    <t>PDW: 4.1 Rachunkowość zarządcza/ 4.2 Management Accounting</t>
  </si>
  <si>
    <t>PDW: 1.1 Zarządzanie strategiczne/ 1.2 Strategic Management</t>
  </si>
  <si>
    <t>PDW: 12.1 Społeczna odpowiedzialność biznesu/ 12.2 Corporate Social Responsibility</t>
  </si>
  <si>
    <t>PDW: 6.1 Prawo handlowe/ 6.2 Commercial low</t>
  </si>
  <si>
    <t>specjalnościowe + języki obce+PDW</t>
  </si>
  <si>
    <t>PDW: 2.1 Zarządzanie procesami/ 2.2 Process management</t>
  </si>
  <si>
    <t>4. Możliwość realizacji wybranych wykładów metodą synchroniczną w przypadku studiów w formule „Studiuj i pracuj”.</t>
  </si>
  <si>
    <t xml:space="preserve">4. Możliwość realizacji metodą synchroniczną wykładów, które zostaną zaplanowane do realizacji w piątki 
</t>
  </si>
  <si>
    <t>(zgodnie z harmonogramem zjazdów i rozkładem zajęć).</t>
  </si>
  <si>
    <t>nauki humanistyczne+społeczne</t>
  </si>
  <si>
    <t>nauki o zarządzaniu i jakości+ekonomia i finanse</t>
  </si>
  <si>
    <r>
      <t>Załącznik nr 3 do uchwały</t>
    </r>
    <r>
      <rPr>
        <b/>
        <i/>
        <sz val="12"/>
        <color rgb="FFFF0000"/>
        <rFont val="Cambria"/>
        <family val="1"/>
        <charset val="238"/>
      </rPr>
      <t xml:space="preserve"> nr …/…</t>
    </r>
    <r>
      <rPr>
        <b/>
        <i/>
        <sz val="12"/>
        <color theme="1"/>
        <rFont val="Cambria"/>
        <family val="1"/>
        <charset val="238"/>
      </rPr>
      <t xml:space="preserve"> Senatu PBŚ z dnia 22 lutego 2023 r. </t>
    </r>
  </si>
  <si>
    <r>
      <t xml:space="preserve">Załącznik nr 3 do uchwały </t>
    </r>
    <r>
      <rPr>
        <b/>
        <i/>
        <sz val="10"/>
        <color rgb="FFFF0000"/>
        <rFont val="Calibri"/>
        <family val="2"/>
        <charset val="238"/>
        <scheme val="minor"/>
      </rPr>
      <t>nr …/…</t>
    </r>
    <r>
      <rPr>
        <b/>
        <i/>
        <sz val="10"/>
        <rFont val="Calibri"/>
        <family val="2"/>
        <charset val="238"/>
        <scheme val="minor"/>
      </rPr>
      <t xml:space="preserve"> Senatu PBŚ 
z dnia 22 lutego 2023 r. </t>
    </r>
  </si>
  <si>
    <r>
      <t>Załącznik nr 3 do uchwały</t>
    </r>
    <r>
      <rPr>
        <b/>
        <i/>
        <sz val="12"/>
        <rFont val="Cambria"/>
        <family val="1"/>
        <charset val="238"/>
      </rPr>
      <t xml:space="preserve"> nr 5/478 </t>
    </r>
    <r>
      <rPr>
        <b/>
        <i/>
        <sz val="12"/>
        <color theme="1"/>
        <rFont val="Cambria"/>
        <family val="1"/>
        <charset val="238"/>
      </rPr>
      <t xml:space="preserve">Senatu PBŚ z dnia 23 lutego 2023 r. </t>
    </r>
  </si>
  <si>
    <r>
      <t xml:space="preserve">Załącznik nr 3 do uchwały </t>
    </r>
    <r>
      <rPr>
        <b/>
        <i/>
        <sz val="10"/>
        <color theme="1"/>
        <rFont val="Calibri"/>
        <family val="2"/>
        <charset val="238"/>
        <scheme val="minor"/>
      </rPr>
      <t xml:space="preserve">nr 5/478 </t>
    </r>
    <r>
      <rPr>
        <b/>
        <i/>
        <sz val="10"/>
        <rFont val="Calibri"/>
        <family val="2"/>
        <charset val="238"/>
        <scheme val="minor"/>
      </rPr>
      <t xml:space="preserve">Senatu PBŚ 
z dnia 23 lutego 2023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</si>
</sst>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91">
    <font>
      <sz val="10"/>
      <name val="Arial CE"/>
      <charset val="238"/>
    </font>
    <font>
      <sz val="10"/>
      <name val="Arial CE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charset val="238"/>
    </font>
    <font>
      <sz val="10"/>
      <name val="Arial CE"/>
      <family val="2"/>
      <charset val="238"/>
    </font>
    <font>
      <u/>
      <sz val="10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4"/>
      <name val="Bookman Old Style"/>
      <family val="1"/>
      <charset val="238"/>
    </font>
    <font>
      <b/>
      <i/>
      <sz val="12"/>
      <name val="Arial CE"/>
      <charset val="238"/>
    </font>
    <font>
      <b/>
      <sz val="12"/>
      <color indexed="10"/>
      <name val="Arial CE"/>
      <family val="2"/>
      <charset val="238"/>
    </font>
    <font>
      <sz val="12"/>
      <color indexed="8"/>
      <name val="Arial CE"/>
      <charset val="238"/>
    </font>
    <font>
      <sz val="12"/>
      <color indexed="9"/>
      <name val="Arial CE"/>
      <charset val="238"/>
    </font>
    <font>
      <sz val="10"/>
      <name val="Bookman Old Style"/>
      <family val="1"/>
      <charset val="238"/>
    </font>
    <font>
      <sz val="12"/>
      <color indexed="10"/>
      <name val="Arial CE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i/>
      <sz val="12"/>
      <name val="Bookman Old Style"/>
      <family val="1"/>
      <charset val="238"/>
    </font>
    <font>
      <b/>
      <sz val="28"/>
      <name val="Bookman Old Style"/>
      <family val="1"/>
      <charset val="238"/>
    </font>
    <font>
      <b/>
      <sz val="12"/>
      <color indexed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0"/>
      <name val="Cambria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1"/>
      <color indexed="8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b/>
      <vertAlign val="superscript"/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vertAlign val="superscript"/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 CE"/>
      <family val="2"/>
      <charset val="238"/>
    </font>
    <font>
      <sz val="12"/>
      <color theme="1"/>
      <name val="Arial CE"/>
      <family val="2"/>
      <charset val="238"/>
    </font>
    <font>
      <sz val="12"/>
      <color rgb="FFFF0000"/>
      <name val="Arial CE"/>
      <family val="2"/>
      <charset val="238"/>
    </font>
    <font>
      <sz val="12"/>
      <color rgb="FFFF0000"/>
      <name val="Arial CE"/>
      <charset val="238"/>
    </font>
    <font>
      <sz val="10"/>
      <color theme="1"/>
      <name val="Arial CE"/>
      <family val="2"/>
      <charset val="238"/>
    </font>
    <font>
      <b/>
      <sz val="11"/>
      <color theme="0"/>
      <name val="Arial CE"/>
      <charset val="238"/>
    </font>
    <font>
      <sz val="12"/>
      <color theme="1"/>
      <name val="Bookman Old Style"/>
      <family val="1"/>
      <charset val="238"/>
    </font>
    <font>
      <b/>
      <sz val="28"/>
      <color theme="1"/>
      <name val="Bookman Old Style"/>
      <family val="1"/>
      <charset val="238"/>
    </font>
    <font>
      <b/>
      <sz val="12"/>
      <color theme="1"/>
      <name val="Arial CE"/>
      <charset val="238"/>
    </font>
    <font>
      <sz val="12"/>
      <color theme="1"/>
      <name val="Arial CE"/>
      <charset val="238"/>
    </font>
    <font>
      <i/>
      <sz val="12"/>
      <color theme="1"/>
      <name val="Bookman Old Style"/>
      <family val="1"/>
      <charset val="238"/>
    </font>
    <font>
      <u/>
      <sz val="10"/>
      <color theme="1"/>
      <name val="Arial CE"/>
      <family val="2"/>
      <charset val="238"/>
    </font>
    <font>
      <b/>
      <sz val="12"/>
      <color theme="1"/>
      <name val="Arial CE"/>
      <family val="2"/>
      <charset val="238"/>
    </font>
    <font>
      <b/>
      <sz val="14"/>
      <color theme="1"/>
      <name val="Bookman Old Style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b/>
      <sz val="12"/>
      <color theme="1"/>
      <name val="Bookman Old Style"/>
      <family val="1"/>
      <charset val="238"/>
    </font>
    <font>
      <sz val="10"/>
      <color theme="1"/>
      <name val="Arial CE"/>
      <charset val="238"/>
    </font>
    <font>
      <b/>
      <sz val="10"/>
      <color theme="7" tint="0.79998168889431442"/>
      <name val="Times New Roman"/>
      <family val="1"/>
      <charset val="238"/>
    </font>
    <font>
      <i/>
      <sz val="12"/>
      <name val="Cambria"/>
      <family val="1"/>
      <charset val="238"/>
    </font>
    <font>
      <b/>
      <sz val="14"/>
      <name val="Arial CE"/>
      <charset val="238"/>
    </font>
    <font>
      <sz val="11"/>
      <color theme="3"/>
      <name val="Arial CE"/>
      <charset val="238"/>
    </font>
    <font>
      <b/>
      <sz val="10"/>
      <name val="Arial CE"/>
      <charset val="238"/>
    </font>
    <font>
      <vertAlign val="superscript"/>
      <sz val="14"/>
      <name val="Arial CE"/>
      <charset val="238"/>
    </font>
    <font>
      <vertAlign val="superscript"/>
      <sz val="12"/>
      <name val="Arial CE"/>
      <charset val="238"/>
    </font>
    <font>
      <sz val="10"/>
      <color rgb="FFFFFF00"/>
      <name val="Arial CE"/>
      <family val="2"/>
      <charset val="238"/>
    </font>
    <font>
      <b/>
      <sz val="10"/>
      <color rgb="FFFFFF00"/>
      <name val="Arial CE"/>
      <charset val="238"/>
    </font>
    <font>
      <sz val="10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u/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0"/>
      <color theme="0"/>
      <name val="Arial CE"/>
      <family val="2"/>
      <charset val="238"/>
    </font>
    <font>
      <i/>
      <sz val="12"/>
      <color theme="0"/>
      <name val="Cambria"/>
      <family val="1"/>
      <charset val="238"/>
    </font>
    <font>
      <sz val="10"/>
      <color theme="0"/>
      <name val="Arial CE"/>
      <charset val="238"/>
    </font>
    <font>
      <sz val="10"/>
      <color theme="0"/>
      <name val="Cambria"/>
      <family val="1"/>
      <charset val="238"/>
    </font>
    <font>
      <sz val="11"/>
      <color theme="0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b/>
      <i/>
      <sz val="12"/>
      <color rgb="FFFF0000"/>
      <name val="Cambria"/>
      <family val="1"/>
      <charset val="238"/>
    </font>
    <font>
      <b/>
      <i/>
      <sz val="1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2"/>
      <name val="Cambria"/>
      <family val="1"/>
      <charset val="238"/>
    </font>
    <font>
      <b/>
      <i/>
      <sz val="10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</fills>
  <borders count="116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45" fillId="0" borderId="0"/>
    <xf numFmtId="0" fontId="7" fillId="0" borderId="0"/>
    <xf numFmtId="0" fontId="21" fillId="0" borderId="0"/>
    <xf numFmtId="0" fontId="45" fillId="0" borderId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" fillId="0" borderId="0" applyFill="0" applyBorder="0" applyAlignment="0" applyProtection="0"/>
  </cellStyleXfs>
  <cellXfs count="775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quotePrefix="1" applyFont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5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justify" vertical="center" wrapText="1"/>
    </xf>
    <xf numFmtId="0" fontId="7" fillId="0" borderId="7" xfId="0" applyFont="1" applyBorder="1" applyAlignment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2" xfId="0" applyFont="1" applyBorder="1" applyAlignment="1">
      <alignment horizontal="justify" vertical="center" wrapText="1"/>
    </xf>
    <xf numFmtId="0" fontId="19" fillId="0" borderId="38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justify" vertical="center"/>
    </xf>
    <xf numFmtId="0" fontId="4" fillId="0" borderId="4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4" fillId="0" borderId="50" xfId="0" applyFont="1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51" xfId="0" applyFont="1" applyBorder="1" applyAlignment="1">
      <alignment horizontal="justify" vertical="center" wrapText="1"/>
    </xf>
    <xf numFmtId="0" fontId="24" fillId="0" borderId="0" xfId="0" applyFont="1" applyAlignment="1">
      <alignment horizontal="left" vertical="center"/>
    </xf>
    <xf numFmtId="0" fontId="10" fillId="2" borderId="13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1" fillId="0" borderId="32" xfId="0" applyFont="1" applyBorder="1" applyAlignment="1">
      <alignment horizontal="left" vertical="center"/>
    </xf>
    <xf numFmtId="0" fontId="18" fillId="0" borderId="36" xfId="0" applyFont="1" applyBorder="1" applyAlignment="1">
      <alignment vertical="center"/>
    </xf>
    <xf numFmtId="0" fontId="11" fillId="0" borderId="5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/>
    </xf>
    <xf numFmtId="0" fontId="4" fillId="0" borderId="52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15" fillId="0" borderId="50" xfId="0" applyFont="1" applyBorder="1" applyAlignment="1">
      <alignment horizontal="right" vertical="center"/>
    </xf>
    <xf numFmtId="0" fontId="4" fillId="0" borderId="55" xfId="0" applyFont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0" fontId="11" fillId="0" borderId="57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7" fillId="0" borderId="36" xfId="0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0" fontId="4" fillId="0" borderId="53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4" fillId="0" borderId="60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4" fillId="0" borderId="6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7" fillId="0" borderId="32" xfId="0" applyFont="1" applyBorder="1" applyAlignment="1">
      <alignment horizontal="justify" vertical="center" wrapText="1"/>
    </xf>
    <xf numFmtId="0" fontId="47" fillId="0" borderId="38" xfId="0" applyFont="1" applyBorder="1" applyAlignment="1">
      <alignment horizontal="center" vertical="center"/>
    </xf>
    <xf numFmtId="0" fontId="47" fillId="0" borderId="32" xfId="0" applyFont="1" applyBorder="1" applyAlignment="1">
      <alignment horizontal="center" vertical="center"/>
    </xf>
    <xf numFmtId="0" fontId="47" fillId="0" borderId="27" xfId="0" applyFont="1" applyBorder="1" applyAlignment="1">
      <alignment horizontal="center" vertical="center"/>
    </xf>
    <xf numFmtId="0" fontId="48" fillId="3" borderId="7" xfId="0" applyFont="1" applyFill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7" fillId="0" borderId="3" xfId="0" applyFont="1" applyBorder="1" applyAlignment="1">
      <alignment horizontal="center" vertical="center"/>
    </xf>
    <xf numFmtId="0" fontId="47" fillId="0" borderId="12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46" xfId="0" applyFont="1" applyBorder="1" applyAlignment="1">
      <alignment horizontal="center" vertical="center"/>
    </xf>
    <xf numFmtId="0" fontId="47" fillId="0" borderId="47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47" fillId="0" borderId="63" xfId="0" applyFont="1" applyBorder="1" applyAlignment="1">
      <alignment horizontal="center" vertical="center"/>
    </xf>
    <xf numFmtId="0" fontId="47" fillId="0" borderId="64" xfId="0" applyFont="1" applyBorder="1" applyAlignment="1">
      <alignment horizontal="center" vertical="center"/>
    </xf>
    <xf numFmtId="0" fontId="47" fillId="0" borderId="27" xfId="0" applyFont="1" applyBorder="1" applyAlignment="1">
      <alignment horizontal="justify" vertical="center" wrapText="1"/>
    </xf>
    <xf numFmtId="0" fontId="47" fillId="0" borderId="31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0" fontId="47" fillId="3" borderId="7" xfId="0" applyFont="1" applyFill="1" applyBorder="1" applyAlignment="1">
      <alignment horizontal="center" vertical="center"/>
    </xf>
    <xf numFmtId="0" fontId="47" fillId="3" borderId="17" xfId="0" applyFont="1" applyFill="1" applyBorder="1" applyAlignment="1">
      <alignment horizontal="center" vertical="center"/>
    </xf>
    <xf numFmtId="0" fontId="47" fillId="3" borderId="28" xfId="0" applyFont="1" applyFill="1" applyBorder="1" applyAlignment="1">
      <alignment horizontal="center" vertical="center"/>
    </xf>
    <xf numFmtId="0" fontId="47" fillId="2" borderId="18" xfId="0" applyFont="1" applyFill="1" applyBorder="1" applyAlignment="1">
      <alignment horizontal="center" vertical="center"/>
    </xf>
    <xf numFmtId="0" fontId="50" fillId="0" borderId="7" xfId="0" applyFont="1" applyBorder="1" applyAlignment="1">
      <alignment vertical="center"/>
    </xf>
    <xf numFmtId="0" fontId="50" fillId="0" borderId="18" xfId="0" applyFont="1" applyBorder="1" applyAlignment="1">
      <alignment vertical="center"/>
    </xf>
    <xf numFmtId="0" fontId="47" fillId="0" borderId="65" xfId="0" applyFont="1" applyBorder="1" applyAlignment="1">
      <alignment horizontal="justify" vertical="center" wrapText="1"/>
    </xf>
    <xf numFmtId="0" fontId="47" fillId="0" borderId="60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0" fontId="47" fillId="0" borderId="66" xfId="0" applyFont="1" applyBorder="1" applyAlignment="1">
      <alignment horizontal="center" vertical="center"/>
    </xf>
    <xf numFmtId="0" fontId="47" fillId="0" borderId="62" xfId="0" applyFont="1" applyBorder="1" applyAlignment="1">
      <alignment horizontal="center" vertical="center"/>
    </xf>
    <xf numFmtId="0" fontId="47" fillId="3" borderId="46" xfId="0" applyFont="1" applyFill="1" applyBorder="1" applyAlignment="1">
      <alignment horizontal="center" vertical="center"/>
    </xf>
    <xf numFmtId="0" fontId="47" fillId="3" borderId="4" xfId="0" applyFont="1" applyFill="1" applyBorder="1" applyAlignment="1">
      <alignment horizontal="center" vertical="center"/>
    </xf>
    <xf numFmtId="0" fontId="47" fillId="3" borderId="61" xfId="0" applyFont="1" applyFill="1" applyBorder="1" applyAlignment="1">
      <alignment horizontal="center" vertical="center"/>
    </xf>
    <xf numFmtId="166" fontId="51" fillId="0" borderId="29" xfId="6" applyNumberFormat="1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2" fillId="0" borderId="14" xfId="0" applyFont="1" applyBorder="1" applyAlignment="1">
      <alignment vertical="center" wrapText="1"/>
    </xf>
    <xf numFmtId="0" fontId="52" fillId="0" borderId="0" xfId="0" applyFont="1" applyAlignment="1">
      <alignment vertical="center" wrapText="1"/>
    </xf>
    <xf numFmtId="0" fontId="52" fillId="0" borderId="52" xfId="0" applyFont="1" applyBorder="1" applyAlignment="1">
      <alignment vertical="center" wrapText="1"/>
    </xf>
    <xf numFmtId="0" fontId="53" fillId="0" borderId="0" xfId="0" applyFont="1" applyAlignment="1">
      <alignment horizontal="center" vertical="center"/>
    </xf>
    <xf numFmtId="0" fontId="53" fillId="0" borderId="8" xfId="0" applyFont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5" fillId="0" borderId="0" xfId="0" applyFont="1" applyAlignment="1">
      <alignment vertical="center"/>
    </xf>
    <xf numFmtId="0" fontId="55" fillId="0" borderId="8" xfId="0" applyFont="1" applyBorder="1" applyAlignment="1">
      <alignment vertical="center"/>
    </xf>
    <xf numFmtId="0" fontId="52" fillId="0" borderId="14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52" fillId="0" borderId="52" xfId="0" applyFont="1" applyBorder="1" applyAlignment="1">
      <alignment vertical="center"/>
    </xf>
    <xf numFmtId="0" fontId="56" fillId="0" borderId="14" xfId="0" applyFont="1" applyBorder="1" applyAlignment="1">
      <alignment vertical="center"/>
    </xf>
    <xf numFmtId="0" fontId="56" fillId="0" borderId="0" xfId="0" applyFont="1" applyAlignment="1">
      <alignment vertical="center"/>
    </xf>
    <xf numFmtId="0" fontId="56" fillId="0" borderId="52" xfId="0" applyFont="1" applyBorder="1" applyAlignment="1">
      <alignment vertical="center"/>
    </xf>
    <xf numFmtId="0" fontId="57" fillId="0" borderId="6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7" fillId="0" borderId="49" xfId="0" applyFont="1" applyBorder="1" applyAlignment="1">
      <alignment horizontal="left" vertical="center"/>
    </xf>
    <xf numFmtId="0" fontId="47" fillId="0" borderId="48" xfId="0" applyFont="1" applyBorder="1" applyAlignment="1">
      <alignment horizontal="left" vertical="center"/>
    </xf>
    <xf numFmtId="0" fontId="47" fillId="0" borderId="0" xfId="0" applyFont="1" applyAlignment="1">
      <alignment vertical="center"/>
    </xf>
    <xf numFmtId="0" fontId="47" fillId="0" borderId="8" xfId="0" applyFont="1" applyBorder="1" applyAlignment="1">
      <alignment vertical="center"/>
    </xf>
    <xf numFmtId="0" fontId="47" fillId="0" borderId="14" xfId="0" applyFont="1" applyBorder="1" applyAlignment="1">
      <alignment horizontal="left" vertical="center"/>
    </xf>
    <xf numFmtId="0" fontId="58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59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47" fillId="0" borderId="8" xfId="0" applyFont="1" applyBorder="1" applyAlignment="1">
      <alignment horizontal="left" vertical="center"/>
    </xf>
    <xf numFmtId="0" fontId="47" fillId="0" borderId="14" xfId="0" applyFont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47" fillId="0" borderId="0" xfId="0" applyFont="1" applyAlignment="1">
      <alignment horizontal="left" vertical="center" wrapText="1"/>
    </xf>
    <xf numFmtId="0" fontId="47" fillId="0" borderId="0" xfId="0" quotePrefix="1" applyFont="1" applyAlignment="1">
      <alignment vertical="center"/>
    </xf>
    <xf numFmtId="0" fontId="47" fillId="2" borderId="7" xfId="0" applyFont="1" applyFill="1" applyBorder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50" xfId="0" applyFont="1" applyBorder="1" applyAlignment="1">
      <alignment vertical="center"/>
    </xf>
    <xf numFmtId="0" fontId="55" fillId="0" borderId="3" xfId="0" applyFont="1" applyBorder="1" applyAlignment="1">
      <alignment horizontal="center" vertical="center"/>
    </xf>
    <xf numFmtId="0" fontId="55" fillId="0" borderId="12" xfId="0" applyFont="1" applyBorder="1" applyAlignment="1">
      <alignment horizontal="center" vertical="center"/>
    </xf>
    <xf numFmtId="0" fontId="55" fillId="2" borderId="2" xfId="0" applyFont="1" applyFill="1" applyBorder="1" applyAlignment="1">
      <alignment horizontal="center" vertical="center"/>
    </xf>
    <xf numFmtId="0" fontId="55" fillId="3" borderId="3" xfId="0" applyFont="1" applyFill="1" applyBorder="1" applyAlignment="1">
      <alignment horizontal="center" vertical="center"/>
    </xf>
    <xf numFmtId="0" fontId="55" fillId="3" borderId="12" xfId="0" applyFont="1" applyFill="1" applyBorder="1" applyAlignment="1">
      <alignment horizontal="center" vertical="center"/>
    </xf>
    <xf numFmtId="0" fontId="55" fillId="3" borderId="2" xfId="0" applyFont="1" applyFill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0" fontId="55" fillId="2" borderId="28" xfId="0" applyFont="1" applyFill="1" applyBorder="1" applyAlignment="1">
      <alignment horizontal="center" vertical="center"/>
    </xf>
    <xf numFmtId="0" fontId="55" fillId="3" borderId="7" xfId="0" applyFont="1" applyFill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/>
    </xf>
    <xf numFmtId="0" fontId="55" fillId="0" borderId="18" xfId="0" applyFont="1" applyBorder="1" applyAlignment="1">
      <alignment horizontal="center" vertical="center"/>
    </xf>
    <xf numFmtId="0" fontId="55" fillId="3" borderId="17" xfId="0" applyFont="1" applyFill="1" applyBorder="1" applyAlignment="1">
      <alignment horizontal="center" vertical="center"/>
    </xf>
    <xf numFmtId="0" fontId="55" fillId="3" borderId="18" xfId="0" applyFont="1" applyFill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/>
    </xf>
    <xf numFmtId="0" fontId="55" fillId="3" borderId="28" xfId="0" applyFont="1" applyFill="1" applyBorder="1" applyAlignment="1">
      <alignment horizontal="center" vertical="center"/>
    </xf>
    <xf numFmtId="0" fontId="55" fillId="3" borderId="19" xfId="0" applyFont="1" applyFill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5" fillId="0" borderId="19" xfId="0" applyFont="1" applyBorder="1" applyAlignment="1">
      <alignment horizontal="center" vertical="center"/>
    </xf>
    <xf numFmtId="0" fontId="55" fillId="0" borderId="43" xfId="0" applyFont="1" applyBorder="1" applyAlignment="1">
      <alignment horizontal="center" vertical="center"/>
    </xf>
    <xf numFmtId="0" fontId="55" fillId="3" borderId="26" xfId="0" applyFont="1" applyFill="1" applyBorder="1" applyAlignment="1">
      <alignment horizontal="center" vertical="center"/>
    </xf>
    <xf numFmtId="0" fontId="55" fillId="0" borderId="28" xfId="0" applyFont="1" applyBorder="1" applyAlignment="1">
      <alignment horizontal="center" vertical="center"/>
    </xf>
    <xf numFmtId="0" fontId="55" fillId="2" borderId="18" xfId="0" applyFont="1" applyFill="1" applyBorder="1" applyAlignment="1">
      <alignment horizontal="center" vertical="center"/>
    </xf>
    <xf numFmtId="0" fontId="55" fillId="0" borderId="62" xfId="0" applyFont="1" applyBorder="1" applyAlignment="1">
      <alignment horizontal="center" vertical="center"/>
    </xf>
    <xf numFmtId="0" fontId="55" fillId="3" borderId="46" xfId="0" applyFont="1" applyFill="1" applyBorder="1" applyAlignment="1">
      <alignment horizontal="center" vertical="center"/>
    </xf>
    <xf numFmtId="0" fontId="55" fillId="3" borderId="4" xfId="0" applyFont="1" applyFill="1" applyBorder="1" applyAlignment="1">
      <alignment horizontal="center" vertical="center"/>
    </xf>
    <xf numFmtId="0" fontId="55" fillId="0" borderId="47" xfId="0" applyFont="1" applyBorder="1" applyAlignment="1">
      <alignment horizontal="center" vertical="center"/>
    </xf>
    <xf numFmtId="0" fontId="55" fillId="3" borderId="61" xfId="0" applyFont="1" applyFill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0" fontId="55" fillId="2" borderId="7" xfId="0" applyFont="1" applyFill="1" applyBorder="1" applyAlignment="1">
      <alignment horizontal="center" vertical="center"/>
    </xf>
    <xf numFmtId="0" fontId="50" fillId="0" borderId="28" xfId="0" applyFont="1" applyBorder="1" applyAlignment="1">
      <alignment vertical="center"/>
    </xf>
    <xf numFmtId="0" fontId="55" fillId="3" borderId="6" xfId="0" applyFont="1" applyFill="1" applyBorder="1" applyAlignment="1">
      <alignment horizontal="center" vertical="center"/>
    </xf>
    <xf numFmtId="0" fontId="47" fillId="3" borderId="18" xfId="0" applyFont="1" applyFill="1" applyBorder="1" applyAlignment="1">
      <alignment horizontal="center" vertical="center"/>
    </xf>
    <xf numFmtId="0" fontId="47" fillId="2" borderId="28" xfId="0" applyFont="1" applyFill="1" applyBorder="1" applyAlignment="1">
      <alignment horizontal="center" vertical="center"/>
    </xf>
    <xf numFmtId="0" fontId="50" fillId="0" borderId="26" xfId="0" applyFont="1" applyBorder="1" applyAlignment="1">
      <alignment vertical="center"/>
    </xf>
    <xf numFmtId="0" fontId="55" fillId="0" borderId="7" xfId="0" applyFont="1" applyBorder="1" applyAlignment="1">
      <alignment vertical="center"/>
    </xf>
    <xf numFmtId="0" fontId="55" fillId="0" borderId="17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30" fillId="0" borderId="0" xfId="5" applyFont="1" applyAlignment="1">
      <alignment horizontal="center"/>
    </xf>
    <xf numFmtId="0" fontId="31" fillId="0" borderId="0" xfId="5" applyFont="1"/>
    <xf numFmtId="0" fontId="31" fillId="0" borderId="27" xfId="5" applyFont="1" applyBorder="1" applyAlignment="1">
      <alignment horizontal="left"/>
    </xf>
    <xf numFmtId="0" fontId="31" fillId="0" borderId="67" xfId="5" applyFont="1" applyBorder="1" applyAlignment="1">
      <alignment horizontal="left"/>
    </xf>
    <xf numFmtId="0" fontId="31" fillId="0" borderId="68" xfId="5" applyFont="1" applyBorder="1" applyAlignment="1">
      <alignment horizontal="left"/>
    </xf>
    <xf numFmtId="0" fontId="30" fillId="3" borderId="39" xfId="5" applyFont="1" applyFill="1" applyBorder="1"/>
    <xf numFmtId="0" fontId="30" fillId="7" borderId="26" xfId="5" applyFont="1" applyFill="1" applyBorder="1" applyAlignment="1">
      <alignment horizontal="center" vertical="center"/>
    </xf>
    <xf numFmtId="0" fontId="30" fillId="7" borderId="32" xfId="5" applyFont="1" applyFill="1" applyBorder="1" applyAlignment="1">
      <alignment horizontal="center" vertical="center"/>
    </xf>
    <xf numFmtId="0" fontId="30" fillId="7" borderId="37" xfId="5" applyFont="1" applyFill="1" applyBorder="1" applyAlignment="1">
      <alignment horizontal="center" vertical="center"/>
    </xf>
    <xf numFmtId="0" fontId="30" fillId="7" borderId="6" xfId="5" applyFont="1" applyFill="1" applyBorder="1" applyAlignment="1">
      <alignment horizontal="center" vertical="center"/>
    </xf>
    <xf numFmtId="0" fontId="31" fillId="0" borderId="0" xfId="5" applyFont="1" applyAlignment="1">
      <alignment vertical="center"/>
    </xf>
    <xf numFmtId="0" fontId="31" fillId="0" borderId="18" xfId="5" applyFont="1" applyBorder="1" applyAlignment="1">
      <alignment horizontal="center" vertical="center"/>
    </xf>
    <xf numFmtId="0" fontId="31" fillId="0" borderId="7" xfId="5" applyFont="1" applyBorder="1" applyAlignment="1">
      <alignment horizontal="center" vertical="center"/>
    </xf>
    <xf numFmtId="9" fontId="7" fillId="0" borderId="27" xfId="8" applyBorder="1" applyAlignment="1">
      <alignment horizontal="center" vertical="center"/>
    </xf>
    <xf numFmtId="0" fontId="31" fillId="3" borderId="7" xfId="5" applyFont="1" applyFill="1" applyBorder="1" applyAlignment="1">
      <alignment horizontal="center" vertical="center"/>
    </xf>
    <xf numFmtId="9" fontId="7" fillId="0" borderId="17" xfId="8" applyBorder="1" applyAlignment="1">
      <alignment horizontal="center" vertical="center"/>
    </xf>
    <xf numFmtId="0" fontId="31" fillId="3" borderId="7" xfId="5" applyFont="1" applyFill="1" applyBorder="1" applyAlignment="1">
      <alignment horizontal="center" vertical="center" wrapText="1"/>
    </xf>
    <xf numFmtId="0" fontId="31" fillId="0" borderId="69" xfId="5" applyFont="1" applyBorder="1" applyAlignment="1">
      <alignment horizontal="center" vertical="center"/>
    </xf>
    <xf numFmtId="0" fontId="31" fillId="0" borderId="70" xfId="5" applyFont="1" applyBorder="1" applyAlignment="1">
      <alignment horizontal="center" vertical="center"/>
    </xf>
    <xf numFmtId="0" fontId="31" fillId="0" borderId="71" xfId="5" applyFont="1" applyBorder="1" applyAlignment="1">
      <alignment horizontal="center" vertical="center"/>
    </xf>
    <xf numFmtId="9" fontId="7" fillId="0" borderId="72" xfId="8" applyBorder="1" applyAlignment="1">
      <alignment horizontal="center" vertical="center"/>
    </xf>
    <xf numFmtId="0" fontId="30" fillId="0" borderId="7" xfId="5" applyFont="1" applyBorder="1" applyAlignment="1">
      <alignment horizontal="center" vertical="center"/>
    </xf>
    <xf numFmtId="0" fontId="31" fillId="3" borderId="7" xfId="5" applyFont="1" applyFill="1" applyBorder="1" applyAlignment="1">
      <alignment vertical="center"/>
    </xf>
    <xf numFmtId="0" fontId="31" fillId="7" borderId="73" xfId="5" applyFont="1" applyFill="1" applyBorder="1" applyAlignment="1">
      <alignment horizontal="center" vertical="center"/>
    </xf>
    <xf numFmtId="0" fontId="31" fillId="7" borderId="67" xfId="5" applyFont="1" applyFill="1" applyBorder="1" applyAlignment="1">
      <alignment horizontal="center" vertical="center"/>
    </xf>
    <xf numFmtId="0" fontId="31" fillId="7" borderId="68" xfId="5" applyFont="1" applyFill="1" applyBorder="1" applyAlignment="1">
      <alignment horizontal="center" vertical="center"/>
    </xf>
    <xf numFmtId="0" fontId="30" fillId="7" borderId="7" xfId="5" applyFont="1" applyFill="1" applyBorder="1" applyAlignment="1">
      <alignment horizontal="center" vertical="center"/>
    </xf>
    <xf numFmtId="0" fontId="30" fillId="7" borderId="7" xfId="5" applyFont="1" applyFill="1" applyBorder="1" applyAlignment="1">
      <alignment vertical="center"/>
    </xf>
    <xf numFmtId="9" fontId="0" fillId="0" borderId="27" xfId="8" applyFont="1" applyBorder="1" applyAlignment="1">
      <alignment horizontal="center" vertical="center"/>
    </xf>
    <xf numFmtId="0" fontId="31" fillId="7" borderId="14" xfId="5" applyFont="1" applyFill="1" applyBorder="1" applyAlignment="1">
      <alignment vertical="center"/>
    </xf>
    <xf numFmtId="0" fontId="31" fillId="7" borderId="0" xfId="5" applyFont="1" applyFill="1" applyAlignment="1">
      <alignment vertical="center"/>
    </xf>
    <xf numFmtId="0" fontId="31" fillId="7" borderId="8" xfId="5" applyFont="1" applyFill="1" applyBorder="1" applyAlignment="1">
      <alignment vertical="center"/>
    </xf>
    <xf numFmtId="0" fontId="31" fillId="0" borderId="7" xfId="5" applyFont="1" applyBorder="1" applyAlignment="1">
      <alignment vertical="center"/>
    </xf>
    <xf numFmtId="0" fontId="31" fillId="7" borderId="7" xfId="5" applyFont="1" applyFill="1" applyBorder="1" applyAlignment="1">
      <alignment vertical="center"/>
    </xf>
    <xf numFmtId="9" fontId="7" fillId="0" borderId="0" xfId="8" applyAlignment="1">
      <alignment vertical="center"/>
    </xf>
    <xf numFmtId="0" fontId="30" fillId="7" borderId="74" xfId="5" applyFont="1" applyFill="1" applyBorder="1" applyAlignment="1">
      <alignment horizontal="center" vertical="center" wrapText="1"/>
    </xf>
    <xf numFmtId="0" fontId="30" fillId="7" borderId="15" xfId="5" applyFont="1" applyFill="1" applyBorder="1" applyAlignment="1">
      <alignment horizontal="center" vertical="center" wrapText="1"/>
    </xf>
    <xf numFmtId="0" fontId="30" fillId="7" borderId="16" xfId="5" applyFont="1" applyFill="1" applyBorder="1" applyAlignment="1">
      <alignment horizontal="center" vertical="center" wrapText="1"/>
    </xf>
    <xf numFmtId="0" fontId="38" fillId="0" borderId="0" xfId="5" applyFont="1"/>
    <xf numFmtId="0" fontId="40" fillId="0" borderId="0" xfId="5" applyFont="1"/>
    <xf numFmtId="0" fontId="35" fillId="0" borderId="0" xfId="5" applyFont="1" applyAlignment="1">
      <alignment horizontal="center"/>
    </xf>
    <xf numFmtId="0" fontId="38" fillId="0" borderId="0" xfId="5" applyFont="1" applyAlignment="1">
      <alignment horizontal="center"/>
    </xf>
    <xf numFmtId="0" fontId="38" fillId="0" borderId="0" xfId="5" applyFont="1" applyAlignment="1">
      <alignment horizontal="left" vertical="top" wrapText="1"/>
    </xf>
    <xf numFmtId="0" fontId="32" fillId="0" borderId="0" xfId="5" applyFont="1"/>
    <xf numFmtId="0" fontId="35" fillId="0" borderId="0" xfId="5" applyFont="1"/>
    <xf numFmtId="0" fontId="40" fillId="0" borderId="0" xfId="5" applyFont="1" applyAlignment="1">
      <alignment horizontal="center"/>
    </xf>
    <xf numFmtId="0" fontId="34" fillId="0" borderId="0" xfId="5" applyFont="1"/>
    <xf numFmtId="0" fontId="35" fillId="0" borderId="0" xfId="5" applyFont="1" applyAlignment="1">
      <alignment wrapText="1"/>
    </xf>
    <xf numFmtId="0" fontId="32" fillId="3" borderId="40" xfId="5" applyFont="1" applyFill="1" applyBorder="1"/>
    <xf numFmtId="0" fontId="10" fillId="0" borderId="43" xfId="0" applyFont="1" applyBorder="1" applyAlignment="1">
      <alignment horizontal="center" vertical="center"/>
    </xf>
    <xf numFmtId="0" fontId="60" fillId="0" borderId="0" xfId="2" applyFont="1"/>
    <xf numFmtId="166" fontId="46" fillId="0" borderId="0" xfId="8" applyNumberFormat="1" applyFont="1" applyAlignment="1">
      <alignment vertical="center"/>
    </xf>
    <xf numFmtId="164" fontId="7" fillId="0" borderId="0" xfId="1" applyFont="1" applyAlignment="1">
      <alignment vertical="center"/>
    </xf>
    <xf numFmtId="0" fontId="32" fillId="0" borderId="0" xfId="5" applyFont="1" applyAlignment="1">
      <alignment vertical="center"/>
    </xf>
    <xf numFmtId="0" fontId="31" fillId="8" borderId="0" xfId="5" applyFont="1" applyFill="1" applyAlignment="1">
      <alignment vertical="center"/>
    </xf>
    <xf numFmtId="166" fontId="7" fillId="0" borderId="0" xfId="8" applyNumberFormat="1" applyAlignment="1">
      <alignment vertical="center"/>
    </xf>
    <xf numFmtId="0" fontId="62" fillId="0" borderId="0" xfId="0" applyFont="1" applyAlignment="1">
      <alignment horizontal="left" vertical="center"/>
    </xf>
    <xf numFmtId="0" fontId="55" fillId="0" borderId="27" xfId="0" applyFont="1" applyBorder="1" applyAlignment="1">
      <alignment horizontal="justify" vertical="center" wrapText="1"/>
    </xf>
    <xf numFmtId="0" fontId="55" fillId="0" borderId="31" xfId="0" applyFont="1" applyBorder="1" applyAlignment="1">
      <alignment horizontal="center" vertical="center"/>
    </xf>
    <xf numFmtId="0" fontId="55" fillId="0" borderId="27" xfId="0" applyFont="1" applyBorder="1" applyAlignment="1">
      <alignment horizontal="center" vertical="center"/>
    </xf>
    <xf numFmtId="0" fontId="55" fillId="6" borderId="18" xfId="0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3" fillId="0" borderId="7" xfId="0" applyFont="1" applyBorder="1" applyAlignment="1">
      <alignment vertical="center"/>
    </xf>
    <xf numFmtId="0" fontId="63" fillId="0" borderId="17" xfId="0" applyFont="1" applyBorder="1" applyAlignment="1">
      <alignment vertical="center"/>
    </xf>
    <xf numFmtId="0" fontId="55" fillId="0" borderId="4" xfId="0" applyFont="1" applyBorder="1" applyAlignment="1">
      <alignment horizontal="center" vertical="center"/>
    </xf>
    <xf numFmtId="0" fontId="55" fillId="0" borderId="51" xfId="0" applyFont="1" applyBorder="1" applyAlignment="1">
      <alignment horizontal="justify" vertical="center" wrapText="1"/>
    </xf>
    <xf numFmtId="0" fontId="55" fillId="6" borderId="7" xfId="0" applyFont="1" applyFill="1" applyBorder="1" applyAlignment="1">
      <alignment horizontal="center" vertical="center"/>
    </xf>
    <xf numFmtId="0" fontId="50" fillId="0" borderId="3" xfId="0" applyFont="1" applyBorder="1" applyAlignment="1">
      <alignment vertical="center"/>
    </xf>
    <xf numFmtId="0" fontId="47" fillId="3" borderId="12" xfId="0" applyFont="1" applyFill="1" applyBorder="1" applyAlignment="1">
      <alignment horizontal="center" vertical="center"/>
    </xf>
    <xf numFmtId="0" fontId="47" fillId="3" borderId="3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65" fontId="47" fillId="0" borderId="33" xfId="0" applyNumberFormat="1" applyFont="1" applyBorder="1" applyAlignment="1">
      <alignment horizontal="center" vertical="center"/>
    </xf>
    <xf numFmtId="10" fontId="7" fillId="0" borderId="0" xfId="8" applyNumberFormat="1" applyBorder="1" applyAlignment="1">
      <alignment vertical="center"/>
    </xf>
    <xf numFmtId="0" fontId="29" fillId="0" borderId="0" xfId="0" applyFont="1" applyAlignment="1">
      <alignment vertical="center"/>
    </xf>
    <xf numFmtId="10" fontId="3" fillId="0" borderId="0" xfId="8" applyNumberFormat="1" applyFont="1" applyBorder="1" applyAlignment="1">
      <alignment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42" fillId="0" borderId="76" xfId="0" applyFont="1" applyBorder="1" applyAlignment="1">
      <alignment horizontal="center" vertical="center"/>
    </xf>
    <xf numFmtId="0" fontId="42" fillId="0" borderId="77" xfId="0" applyFont="1" applyBorder="1" applyAlignment="1">
      <alignment vertical="center"/>
    </xf>
    <xf numFmtId="9" fontId="7" fillId="0" borderId="0" xfId="8"/>
    <xf numFmtId="9" fontId="27" fillId="0" borderId="0" xfId="6" applyFont="1" applyBorder="1" applyAlignment="1">
      <alignment vertical="center"/>
    </xf>
    <xf numFmtId="0" fontId="0" fillId="0" borderId="27" xfId="0" applyBorder="1"/>
    <xf numFmtId="0" fontId="0" fillId="0" borderId="28" xfId="0" applyBorder="1"/>
    <xf numFmtId="9" fontId="0" fillId="0" borderId="0" xfId="0" applyNumberFormat="1"/>
    <xf numFmtId="0" fontId="7" fillId="0" borderId="26" xfId="0" applyFont="1" applyBorder="1" applyAlignment="1">
      <alignment horizontal="center" vertical="center"/>
    </xf>
    <xf numFmtId="0" fontId="62" fillId="0" borderId="100" xfId="0" applyFont="1" applyBorder="1" applyAlignment="1">
      <alignment vertical="center"/>
    </xf>
    <xf numFmtId="0" fontId="62" fillId="0" borderId="43" xfId="0" applyFont="1" applyBorder="1" applyAlignment="1">
      <alignment vertical="center"/>
    </xf>
    <xf numFmtId="0" fontId="62" fillId="0" borderId="37" xfId="0" applyFont="1" applyBorder="1" applyAlignment="1">
      <alignment vertical="center"/>
    </xf>
    <xf numFmtId="0" fontId="47" fillId="6" borderId="46" xfId="0" applyFont="1" applyFill="1" applyBorder="1" applyAlignment="1">
      <alignment horizontal="center" vertical="center"/>
    </xf>
    <xf numFmtId="0" fontId="47" fillId="6" borderId="7" xfId="0" applyFont="1" applyFill="1" applyBorder="1" applyAlignment="1">
      <alignment horizontal="center" vertical="center"/>
    </xf>
    <xf numFmtId="0" fontId="47" fillId="6" borderId="17" xfId="0" applyFont="1" applyFill="1" applyBorder="1" applyAlignment="1">
      <alignment horizontal="center" vertical="center"/>
    </xf>
    <xf numFmtId="0" fontId="47" fillId="6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7" fillId="0" borderId="106" xfId="0" applyFont="1" applyBorder="1" applyAlignment="1">
      <alignment vertical="center"/>
    </xf>
    <xf numFmtId="0" fontId="7" fillId="0" borderId="106" xfId="0" applyFont="1" applyBorder="1" applyAlignment="1">
      <alignment horizontal="center" vertical="center"/>
    </xf>
    <xf numFmtId="0" fontId="27" fillId="9" borderId="106" xfId="0" applyFont="1" applyFill="1" applyBorder="1" applyAlignment="1">
      <alignment vertical="center"/>
    </xf>
    <xf numFmtId="0" fontId="29" fillId="9" borderId="106" xfId="0" applyFont="1" applyFill="1" applyBorder="1" applyAlignment="1">
      <alignment vertical="center"/>
    </xf>
    <xf numFmtId="0" fontId="4" fillId="0" borderId="65" xfId="0" applyFont="1" applyBorder="1" applyAlignment="1">
      <alignment horizontal="left" vertical="center"/>
    </xf>
    <xf numFmtId="0" fontId="26" fillId="0" borderId="75" xfId="0" applyFont="1" applyBorder="1" applyAlignment="1">
      <alignment horizontal="center" vertical="center"/>
    </xf>
    <xf numFmtId="0" fontId="7" fillId="0" borderId="67" xfId="0" applyFont="1" applyBorder="1" applyAlignment="1">
      <alignment vertical="center"/>
    </xf>
    <xf numFmtId="0" fontId="7" fillId="0" borderId="107" xfId="0" applyFont="1" applyBorder="1" applyAlignment="1">
      <alignment vertical="center"/>
    </xf>
    <xf numFmtId="0" fontId="65" fillId="0" borderId="107" xfId="0" applyFont="1" applyBorder="1" applyAlignment="1">
      <alignment vertical="center"/>
    </xf>
    <xf numFmtId="0" fontId="65" fillId="0" borderId="108" xfId="0" applyFont="1" applyBorder="1" applyAlignment="1">
      <alignment vertical="center"/>
    </xf>
    <xf numFmtId="0" fontId="66" fillId="0" borderId="105" xfId="0" applyFont="1" applyBorder="1" applyAlignment="1">
      <alignment vertical="center"/>
    </xf>
    <xf numFmtId="0" fontId="67" fillId="0" borderId="0" xfId="0" applyFont="1" applyAlignment="1">
      <alignment horizontal="center" vertical="center"/>
    </xf>
    <xf numFmtId="0" fontId="67" fillId="0" borderId="28" xfId="0" applyFont="1" applyBorder="1" applyAlignment="1">
      <alignment vertical="center"/>
    </xf>
    <xf numFmtId="0" fontId="50" fillId="0" borderId="14" xfId="0" applyFont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50" fillId="0" borderId="52" xfId="0" applyFont="1" applyBorder="1" applyAlignment="1">
      <alignment vertical="center"/>
    </xf>
    <xf numFmtId="0" fontId="0" fillId="0" borderId="7" xfId="0" applyBorder="1"/>
    <xf numFmtId="0" fontId="0" fillId="5" borderId="7" xfId="0" applyFill="1" applyBorder="1"/>
    <xf numFmtId="0" fontId="68" fillId="0" borderId="0" xfId="0" applyFont="1"/>
    <xf numFmtId="0" fontId="55" fillId="6" borderId="3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/>
    </xf>
    <xf numFmtId="0" fontId="47" fillId="2" borderId="13" xfId="0" applyFont="1" applyFill="1" applyBorder="1" applyAlignment="1">
      <alignment horizontal="center" vertical="center"/>
    </xf>
    <xf numFmtId="0" fontId="55" fillId="0" borderId="61" xfId="0" applyFont="1" applyBorder="1" applyAlignment="1">
      <alignment horizontal="center" vertical="center"/>
    </xf>
    <xf numFmtId="0" fontId="63" fillId="0" borderId="3" xfId="0" applyFont="1" applyBorder="1" applyAlignment="1">
      <alignment vertical="center"/>
    </xf>
    <xf numFmtId="0" fontId="49" fillId="3" borderId="12" xfId="0" applyFont="1" applyFill="1" applyBorder="1" applyAlignment="1">
      <alignment horizontal="center" vertical="center"/>
    </xf>
    <xf numFmtId="0" fontId="49" fillId="3" borderId="17" xfId="0" applyFont="1" applyFill="1" applyBorder="1" applyAlignment="1">
      <alignment horizontal="center" vertical="center"/>
    </xf>
    <xf numFmtId="0" fontId="61" fillId="0" borderId="17" xfId="0" applyFont="1" applyBorder="1" applyAlignment="1">
      <alignment vertical="center"/>
    </xf>
    <xf numFmtId="0" fontId="49" fillId="0" borderId="17" xfId="0" applyFont="1" applyBorder="1" applyAlignment="1">
      <alignment horizontal="center" vertical="center"/>
    </xf>
    <xf numFmtId="0" fontId="11" fillId="0" borderId="48" xfId="0" applyFont="1" applyBorder="1" applyAlignment="1">
      <alignment horizontal="left" vertical="center"/>
    </xf>
    <xf numFmtId="0" fontId="11" fillId="0" borderId="103" xfId="0" applyFont="1" applyBorder="1" applyAlignment="1">
      <alignment horizontal="left" vertical="center"/>
    </xf>
    <xf numFmtId="0" fontId="56" fillId="0" borderId="8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1" fillId="0" borderId="7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47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4" fillId="0" borderId="74" xfId="0" applyFont="1" applyBorder="1" applyAlignment="1">
      <alignment vertical="center"/>
    </xf>
    <xf numFmtId="0" fontId="47" fillId="0" borderId="15" xfId="0" applyFont="1" applyBorder="1" applyAlignment="1">
      <alignment vertical="center"/>
    </xf>
    <xf numFmtId="0" fontId="47" fillId="0" borderId="16" xfId="0" applyFont="1" applyBorder="1" applyAlignment="1">
      <alignment vertical="center"/>
    </xf>
    <xf numFmtId="0" fontId="62" fillId="0" borderId="48" xfId="0" applyFont="1" applyBorder="1" applyAlignment="1">
      <alignment vertical="center"/>
    </xf>
    <xf numFmtId="0" fontId="62" fillId="0" borderId="29" xfId="0" applyFont="1" applyBorder="1" applyAlignment="1">
      <alignment vertical="center"/>
    </xf>
    <xf numFmtId="0" fontId="62" fillId="0" borderId="49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56" fillId="0" borderId="49" xfId="0" applyFont="1" applyBorder="1" applyAlignment="1">
      <alignment vertical="center"/>
    </xf>
    <xf numFmtId="0" fontId="4" fillId="0" borderId="66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72" fillId="5" borderId="106" xfId="0" applyFont="1" applyFill="1" applyBorder="1" applyAlignment="1">
      <alignment vertical="center"/>
    </xf>
    <xf numFmtId="0" fontId="71" fillId="0" borderId="106" xfId="0" applyFont="1" applyBorder="1" applyAlignment="1">
      <alignment vertical="center"/>
    </xf>
    <xf numFmtId="0" fontId="72" fillId="0" borderId="106" xfId="0" applyFont="1" applyBorder="1" applyAlignment="1">
      <alignment vertical="center"/>
    </xf>
    <xf numFmtId="1" fontId="42" fillId="0" borderId="76" xfId="0" applyNumberFormat="1" applyFont="1" applyBorder="1" applyAlignment="1">
      <alignment horizontal="center" vertical="center"/>
    </xf>
    <xf numFmtId="9" fontId="0" fillId="0" borderId="0" xfId="6" applyFont="1"/>
    <xf numFmtId="0" fontId="0" fillId="5" borderId="106" xfId="0" applyFill="1" applyBorder="1" applyAlignment="1">
      <alignment vertical="center"/>
    </xf>
    <xf numFmtId="166" fontId="0" fillId="0" borderId="0" xfId="6" applyNumberFormat="1" applyFont="1"/>
    <xf numFmtId="0" fontId="61" fillId="0" borderId="0" xfId="0" applyFont="1" applyAlignment="1">
      <alignment vertical="center"/>
    </xf>
    <xf numFmtId="0" fontId="61" fillId="0" borderId="106" xfId="0" applyFont="1" applyBorder="1" applyAlignment="1">
      <alignment vertical="center"/>
    </xf>
    <xf numFmtId="0" fontId="46" fillId="0" borderId="106" xfId="0" applyFont="1" applyBorder="1" applyAlignment="1">
      <alignment vertical="center"/>
    </xf>
    <xf numFmtId="0" fontId="73" fillId="0" borderId="110" xfId="0" applyFont="1" applyBorder="1" applyAlignment="1">
      <alignment vertical="center"/>
    </xf>
    <xf numFmtId="0" fontId="7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55" fillId="2" borderId="47" xfId="0" applyFont="1" applyFill="1" applyBorder="1" applyAlignment="1">
      <alignment horizontal="center" vertical="center"/>
    </xf>
    <xf numFmtId="0" fontId="55" fillId="3" borderId="47" xfId="0" applyFont="1" applyFill="1" applyBorder="1" applyAlignment="1">
      <alignment horizontal="center" vertical="center"/>
    </xf>
    <xf numFmtId="0" fontId="26" fillId="0" borderId="111" xfId="0" applyFont="1" applyBorder="1" applyAlignment="1">
      <alignment horizontal="center" vertical="center"/>
    </xf>
    <xf numFmtId="0" fontId="74" fillId="10" borderId="20" xfId="0" applyFont="1" applyFill="1" applyBorder="1" applyAlignment="1">
      <alignment horizontal="center" vertical="center"/>
    </xf>
    <xf numFmtId="0" fontId="74" fillId="10" borderId="21" xfId="0" applyFont="1" applyFill="1" applyBorder="1" applyAlignment="1">
      <alignment horizontal="center" vertical="center"/>
    </xf>
    <xf numFmtId="0" fontId="74" fillId="10" borderId="22" xfId="0" applyFont="1" applyFill="1" applyBorder="1" applyAlignment="1">
      <alignment horizontal="center" vertical="center"/>
    </xf>
    <xf numFmtId="0" fontId="74" fillId="10" borderId="23" xfId="0" applyFont="1" applyFill="1" applyBorder="1" applyAlignment="1">
      <alignment horizontal="center" vertical="center"/>
    </xf>
    <xf numFmtId="0" fontId="74" fillId="10" borderId="24" xfId="0" applyFont="1" applyFill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0" fontId="78" fillId="0" borderId="2" xfId="0" applyFont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12" xfId="0" applyFont="1" applyBorder="1" applyAlignment="1">
      <alignment horizontal="center" vertical="center"/>
    </xf>
    <xf numFmtId="0" fontId="78" fillId="0" borderId="10" xfId="0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/>
    </xf>
    <xf numFmtId="0" fontId="74" fillId="10" borderId="109" xfId="0" applyFont="1" applyFill="1" applyBorder="1" applyAlignment="1">
      <alignment vertical="center"/>
    </xf>
    <xf numFmtId="0" fontId="74" fillId="10" borderId="74" xfId="0" applyFont="1" applyFill="1" applyBorder="1" applyAlignment="1">
      <alignment vertical="center"/>
    </xf>
    <xf numFmtId="0" fontId="78" fillId="11" borderId="76" xfId="0" applyFont="1" applyFill="1" applyBorder="1" applyAlignment="1">
      <alignment horizontal="center" vertical="center"/>
    </xf>
    <xf numFmtId="0" fontId="74" fillId="0" borderId="110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3" borderId="46" xfId="0" applyFont="1" applyFill="1" applyBorder="1" applyAlignment="1">
      <alignment horizontal="center" vertical="center"/>
    </xf>
    <xf numFmtId="0" fontId="16" fillId="3" borderId="61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3" borderId="62" xfId="0" applyFont="1" applyFill="1" applyBorder="1" applyAlignment="1">
      <alignment horizontal="center" vertical="center"/>
    </xf>
    <xf numFmtId="0" fontId="79" fillId="0" borderId="75" xfId="0" applyFont="1" applyBorder="1" applyAlignment="1">
      <alignment horizontal="center" vertical="center"/>
    </xf>
    <xf numFmtId="0" fontId="55" fillId="0" borderId="32" xfId="0" applyFont="1" applyBorder="1" applyAlignment="1">
      <alignment horizontal="justify" vertical="center" wrapText="1"/>
    </xf>
    <xf numFmtId="0" fontId="47" fillId="0" borderId="10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 wrapText="1"/>
    </xf>
    <xf numFmtId="0" fontId="80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0" fontId="82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4" fillId="0" borderId="0" xfId="0" applyFont="1" applyAlignment="1">
      <alignment horizontal="right" vertical="center"/>
    </xf>
    <xf numFmtId="0" fontId="84" fillId="0" borderId="0" xfId="0" applyFont="1" applyAlignment="1">
      <alignment vertical="center"/>
    </xf>
    <xf numFmtId="1" fontId="4" fillId="0" borderId="26" xfId="0" applyNumberFormat="1" applyFont="1" applyBorder="1" applyAlignment="1">
      <alignment horizontal="center" vertical="center"/>
    </xf>
    <xf numFmtId="0" fontId="85" fillId="0" borderId="0" xfId="0" applyFont="1" applyAlignment="1">
      <alignment vertical="center"/>
    </xf>
    <xf numFmtId="0" fontId="78" fillId="0" borderId="79" xfId="0" applyFont="1" applyBorder="1" applyAlignment="1">
      <alignment horizontal="center" vertical="center"/>
    </xf>
    <xf numFmtId="0" fontId="78" fillId="0" borderId="80" xfId="0" applyFont="1" applyBorder="1" applyAlignment="1">
      <alignment horizontal="center" vertical="center"/>
    </xf>
    <xf numFmtId="0" fontId="78" fillId="0" borderId="81" xfId="0" applyFont="1" applyBorder="1" applyAlignment="1">
      <alignment horizontal="center" vertical="center"/>
    </xf>
    <xf numFmtId="0" fontId="78" fillId="0" borderId="73" xfId="0" applyFont="1" applyBorder="1" applyAlignment="1">
      <alignment horizontal="center" vertical="center"/>
    </xf>
    <xf numFmtId="0" fontId="78" fillId="0" borderId="67" xfId="0" applyFont="1" applyBorder="1" applyAlignment="1">
      <alignment horizontal="center" vertical="center"/>
    </xf>
    <xf numFmtId="0" fontId="78" fillId="0" borderId="68" xfId="0" applyFont="1" applyBorder="1" applyAlignment="1">
      <alignment horizontal="center" vertical="center"/>
    </xf>
    <xf numFmtId="0" fontId="73" fillId="0" borderId="70" xfId="0" applyFont="1" applyBorder="1" applyAlignment="1">
      <alignment horizontal="center" vertical="center"/>
    </xf>
    <xf numFmtId="0" fontId="73" fillId="0" borderId="80" xfId="0" applyFont="1" applyBorder="1" applyAlignment="1">
      <alignment horizontal="center" vertical="center"/>
    </xf>
    <xf numFmtId="0" fontId="73" fillId="0" borderId="81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8" fillId="0" borderId="98" xfId="0" applyFont="1" applyBorder="1" applyAlignment="1">
      <alignment horizontal="center" vertical="center"/>
    </xf>
    <xf numFmtId="0" fontId="78" fillId="0" borderId="54" xfId="0" applyFont="1" applyBorder="1" applyAlignment="1">
      <alignment horizontal="center" vertical="center"/>
    </xf>
    <xf numFmtId="0" fontId="78" fillId="0" borderId="101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73" fillId="0" borderId="87" xfId="0" applyFont="1" applyBorder="1" applyAlignment="1">
      <alignment horizontal="center" vertical="center"/>
    </xf>
    <xf numFmtId="0" fontId="73" fillId="0" borderId="85" xfId="0" applyFont="1" applyBorder="1" applyAlignment="1">
      <alignment horizontal="center" vertical="center"/>
    </xf>
    <xf numFmtId="0" fontId="73" fillId="0" borderId="86" xfId="0" applyFont="1" applyBorder="1" applyAlignment="1">
      <alignment horizontal="center" vertical="center"/>
    </xf>
    <xf numFmtId="0" fontId="75" fillId="10" borderId="94" xfId="0" applyFont="1" applyFill="1" applyBorder="1" applyAlignment="1">
      <alignment horizontal="center" vertical="center"/>
    </xf>
    <xf numFmtId="0" fontId="75" fillId="10" borderId="5" xfId="0" applyFont="1" applyFill="1" applyBorder="1" applyAlignment="1">
      <alignment horizontal="center" vertical="center"/>
    </xf>
    <xf numFmtId="0" fontId="75" fillId="10" borderId="97" xfId="0" applyFont="1" applyFill="1" applyBorder="1" applyAlignment="1">
      <alignment horizontal="center" vertical="center"/>
    </xf>
    <xf numFmtId="0" fontId="75" fillId="10" borderId="89" xfId="0" applyFont="1" applyFill="1" applyBorder="1" applyAlignment="1">
      <alignment horizontal="center" vertical="center"/>
    </xf>
    <xf numFmtId="0" fontId="75" fillId="10" borderId="93" xfId="0" applyFont="1" applyFill="1" applyBorder="1" applyAlignment="1">
      <alignment horizontal="center" vertical="center"/>
    </xf>
    <xf numFmtId="0" fontId="75" fillId="10" borderId="54" xfId="0" applyFont="1" applyFill="1" applyBorder="1" applyAlignment="1">
      <alignment horizontal="center" vertical="center"/>
    </xf>
    <xf numFmtId="0" fontId="74" fillId="10" borderId="79" xfId="0" applyFont="1" applyFill="1" applyBorder="1" applyAlignment="1">
      <alignment horizontal="center" vertical="center"/>
    </xf>
    <xf numFmtId="0" fontId="74" fillId="10" borderId="80" xfId="0" applyFont="1" applyFill="1" applyBorder="1" applyAlignment="1">
      <alignment horizontal="center" vertical="center"/>
    </xf>
    <xf numFmtId="0" fontId="74" fillId="10" borderId="81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65" fillId="0" borderId="14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5" fillId="0" borderId="52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52" fillId="0" borderId="74" xfId="0" applyFont="1" applyBorder="1" applyAlignment="1">
      <alignment horizontal="left" vertical="center"/>
    </xf>
    <xf numFmtId="0" fontId="52" fillId="0" borderId="15" xfId="0" applyFont="1" applyBorder="1" applyAlignment="1">
      <alignment horizontal="left" vertical="center"/>
    </xf>
    <xf numFmtId="0" fontId="52" fillId="0" borderId="84" xfId="0" applyFont="1" applyBorder="1" applyAlignment="1">
      <alignment horizontal="left" vertical="center"/>
    </xf>
    <xf numFmtId="0" fontId="7" fillId="0" borderId="4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 textRotation="90" wrapText="1"/>
    </xf>
    <xf numFmtId="0" fontId="7" fillId="0" borderId="56" xfId="0" applyFont="1" applyBorder="1" applyAlignment="1">
      <alignment horizontal="center" vertical="center" textRotation="90" wrapText="1"/>
    </xf>
    <xf numFmtId="0" fontId="7" fillId="0" borderId="54" xfId="0" applyFont="1" applyBorder="1" applyAlignment="1">
      <alignment horizontal="center" vertical="center" textRotation="90" wrapText="1"/>
    </xf>
    <xf numFmtId="0" fontId="7" fillId="0" borderId="5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23" fillId="0" borderId="99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7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62" fillId="0" borderId="100" xfId="0" applyFont="1" applyBorder="1" applyAlignment="1">
      <alignment horizontal="center" vertical="center"/>
    </xf>
    <xf numFmtId="0" fontId="62" fillId="0" borderId="43" xfId="0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90"/>
    </xf>
    <xf numFmtId="0" fontId="7" fillId="0" borderId="92" xfId="0" applyFont="1" applyBorder="1" applyAlignment="1">
      <alignment horizontal="center" vertical="center" textRotation="90"/>
    </xf>
    <xf numFmtId="0" fontId="7" fillId="0" borderId="89" xfId="0" applyFont="1" applyBorder="1" applyAlignment="1">
      <alignment horizontal="center" vertical="center" textRotation="90"/>
    </xf>
    <xf numFmtId="0" fontId="75" fillId="10" borderId="115" xfId="0" applyFont="1" applyFill="1" applyBorder="1" applyAlignment="1">
      <alignment horizontal="right" vertical="center"/>
    </xf>
    <xf numFmtId="0" fontId="75" fillId="10" borderId="15" xfId="0" applyFont="1" applyFill="1" applyBorder="1" applyAlignment="1">
      <alignment horizontal="right" vertical="center"/>
    </xf>
    <xf numFmtId="0" fontId="75" fillId="10" borderId="95" xfId="0" applyFont="1" applyFill="1" applyBorder="1" applyAlignment="1">
      <alignment horizontal="center" vertical="center"/>
    </xf>
    <xf numFmtId="0" fontId="75" fillId="10" borderId="96" xfId="0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3" fillId="0" borderId="102" xfId="0" applyFont="1" applyBorder="1" applyAlignment="1">
      <alignment horizontal="center" vertical="center" wrapText="1"/>
    </xf>
    <xf numFmtId="0" fontId="73" fillId="0" borderId="60" xfId="0" applyFont="1" applyBorder="1" applyAlignment="1">
      <alignment horizontal="center" vertical="center" wrapText="1"/>
    </xf>
    <xf numFmtId="0" fontId="73" fillId="0" borderId="96" xfId="0" applyFont="1" applyBorder="1" applyAlignment="1">
      <alignment horizontal="center" vertical="center" wrapText="1"/>
    </xf>
    <xf numFmtId="0" fontId="73" fillId="0" borderId="98" xfId="0" applyFont="1" applyBorder="1" applyAlignment="1">
      <alignment horizontal="center" vertical="center" wrapText="1"/>
    </xf>
    <xf numFmtId="0" fontId="73" fillId="0" borderId="56" xfId="0" applyFont="1" applyBorder="1" applyAlignment="1">
      <alignment horizontal="center" vertical="center" wrapText="1"/>
    </xf>
    <xf numFmtId="0" fontId="73" fillId="0" borderId="54" xfId="0" applyFont="1" applyBorder="1" applyAlignment="1">
      <alignment horizontal="center" vertical="center" wrapText="1"/>
    </xf>
    <xf numFmtId="0" fontId="76" fillId="0" borderId="101" xfId="0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0" fontId="76" fillId="0" borderId="5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textRotation="90"/>
    </xf>
    <xf numFmtId="0" fontId="73" fillId="0" borderId="92" xfId="0" applyFont="1" applyBorder="1" applyAlignment="1">
      <alignment horizontal="center" vertical="center" textRotation="90"/>
    </xf>
    <xf numFmtId="0" fontId="73" fillId="0" borderId="89" xfId="0" applyFont="1" applyBorder="1" applyAlignment="1">
      <alignment horizontal="center" vertical="center" textRotation="90"/>
    </xf>
    <xf numFmtId="0" fontId="73" fillId="0" borderId="98" xfId="0" applyFont="1" applyBorder="1" applyAlignment="1">
      <alignment horizontal="center" vertical="center"/>
    </xf>
    <xf numFmtId="0" fontId="73" fillId="0" borderId="56" xfId="0" applyFont="1" applyBorder="1" applyAlignment="1">
      <alignment horizontal="center" vertical="center"/>
    </xf>
    <xf numFmtId="0" fontId="73" fillId="0" borderId="54" xfId="0" applyFont="1" applyBorder="1" applyAlignment="1">
      <alignment horizontal="center" vertical="center"/>
    </xf>
    <xf numFmtId="0" fontId="73" fillId="0" borderId="101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5" xfId="0" applyFont="1" applyBorder="1" applyAlignment="1">
      <alignment horizontal="center" vertical="center"/>
    </xf>
    <xf numFmtId="0" fontId="78" fillId="0" borderId="102" xfId="0" applyFont="1" applyBorder="1" applyAlignment="1">
      <alignment horizontal="center" vertical="center"/>
    </xf>
    <xf numFmtId="0" fontId="78" fillId="0" borderId="96" xfId="0" applyFont="1" applyBorder="1" applyAlignment="1">
      <alignment horizontal="center" vertical="center"/>
    </xf>
    <xf numFmtId="0" fontId="78" fillId="0" borderId="88" xfId="0" applyFont="1" applyBorder="1" applyAlignment="1">
      <alignment horizontal="center" vertical="center"/>
    </xf>
    <xf numFmtId="0" fontId="78" fillId="0" borderId="89" xfId="0" applyFont="1" applyBorder="1" applyAlignment="1">
      <alignment horizontal="center" vertical="center"/>
    </xf>
    <xf numFmtId="0" fontId="73" fillId="0" borderId="26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/>
    </xf>
    <xf numFmtId="0" fontId="73" fillId="0" borderId="19" xfId="0" applyFont="1" applyBorder="1" applyAlignment="1">
      <alignment horizontal="center" vertical="center"/>
    </xf>
    <xf numFmtId="0" fontId="73" fillId="0" borderId="89" xfId="0" applyFont="1" applyBorder="1" applyAlignment="1">
      <alignment horizontal="center" vertical="center"/>
    </xf>
    <xf numFmtId="0" fontId="78" fillId="0" borderId="112" xfId="0" applyFont="1" applyBorder="1" applyAlignment="1">
      <alignment horizontal="center" vertical="center"/>
    </xf>
    <xf numFmtId="0" fontId="78" fillId="0" borderId="113" xfId="0" applyFont="1" applyBorder="1" applyAlignment="1">
      <alignment horizontal="center" vertical="center"/>
    </xf>
    <xf numFmtId="0" fontId="78" fillId="0" borderId="114" xfId="0" applyFont="1" applyBorder="1" applyAlignment="1">
      <alignment horizontal="center" vertical="center"/>
    </xf>
    <xf numFmtId="0" fontId="79" fillId="0" borderId="82" xfId="0" applyFont="1" applyBorder="1" applyAlignment="1">
      <alignment horizontal="center" vertical="center"/>
    </xf>
    <xf numFmtId="0" fontId="79" fillId="0" borderId="29" xfId="0" applyFont="1" applyBorder="1" applyAlignment="1">
      <alignment horizontal="center" vertical="center"/>
    </xf>
    <xf numFmtId="0" fontId="79" fillId="0" borderId="59" xfId="0" applyFont="1" applyBorder="1" applyAlignment="1">
      <alignment horizontal="center" vertical="center"/>
    </xf>
    <xf numFmtId="0" fontId="79" fillId="0" borderId="9" xfId="0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79" fillId="0" borderId="52" xfId="0" applyFont="1" applyBorder="1" applyAlignment="1">
      <alignment horizontal="center" vertical="center"/>
    </xf>
    <xf numFmtId="0" fontId="79" fillId="0" borderId="83" xfId="0" applyFont="1" applyBorder="1" applyAlignment="1">
      <alignment horizontal="center" vertical="center"/>
    </xf>
    <xf numFmtId="0" fontId="79" fillId="0" borderId="15" xfId="0" applyFont="1" applyBorder="1" applyAlignment="1">
      <alignment horizontal="center" vertical="center"/>
    </xf>
    <xf numFmtId="0" fontId="79" fillId="0" borderId="84" xfId="0" applyFont="1" applyBorder="1" applyAlignment="1">
      <alignment horizontal="center" vertical="center"/>
    </xf>
    <xf numFmtId="0" fontId="78" fillId="0" borderId="87" xfId="0" applyFont="1" applyBorder="1" applyAlignment="1">
      <alignment horizontal="center" vertical="center"/>
    </xf>
    <xf numFmtId="0" fontId="78" fillId="0" borderId="85" xfId="0" applyFont="1" applyBorder="1" applyAlignment="1">
      <alignment horizontal="center" vertical="center"/>
    </xf>
    <xf numFmtId="0" fontId="78" fillId="0" borderId="86" xfId="0" applyFont="1" applyBorder="1" applyAlignment="1">
      <alignment horizontal="center" vertical="center"/>
    </xf>
    <xf numFmtId="0" fontId="73" fillId="0" borderId="27" xfId="0" applyFont="1" applyBorder="1" applyAlignment="1">
      <alignment horizontal="center" vertical="center"/>
    </xf>
    <xf numFmtId="0" fontId="73" fillId="0" borderId="67" xfId="0" applyFont="1" applyBorder="1" applyAlignment="1">
      <alignment horizontal="center" vertical="center"/>
    </xf>
    <xf numFmtId="0" fontId="73" fillId="0" borderId="68" xfId="0" applyFont="1" applyBorder="1" applyAlignment="1">
      <alignment horizontal="center" vertical="center"/>
    </xf>
    <xf numFmtId="0" fontId="73" fillId="0" borderId="1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78" fillId="11" borderId="25" xfId="0" applyFont="1" applyFill="1" applyBorder="1" applyAlignment="1">
      <alignment horizontal="left" vertical="center"/>
    </xf>
    <xf numFmtId="0" fontId="73" fillId="11" borderId="29" xfId="0" applyFont="1" applyFill="1" applyBorder="1" applyAlignment="1">
      <alignment horizontal="center" vertical="center"/>
    </xf>
    <xf numFmtId="0" fontId="73" fillId="11" borderId="49" xfId="0" applyFont="1" applyFill="1" applyBorder="1" applyAlignment="1">
      <alignment horizontal="center" vertical="center"/>
    </xf>
    <xf numFmtId="0" fontId="87" fillId="0" borderId="0" xfId="0" applyFont="1" applyAlignment="1">
      <alignment horizontal="right" wrapText="1"/>
    </xf>
    <xf numFmtId="0" fontId="42" fillId="0" borderId="76" xfId="0" applyFont="1" applyBorder="1" applyAlignment="1">
      <alignment horizontal="center" vertical="center" wrapText="1"/>
    </xf>
    <xf numFmtId="0" fontId="42" fillId="0" borderId="77" xfId="0" applyFont="1" applyBorder="1" applyAlignment="1">
      <alignment horizontal="center" vertical="center" wrapText="1"/>
    </xf>
    <xf numFmtId="0" fontId="26" fillId="0" borderId="76" xfId="0" applyFont="1" applyBorder="1" applyAlignment="1">
      <alignment horizontal="left" vertical="center" wrapText="1"/>
    </xf>
    <xf numFmtId="0" fontId="26" fillId="0" borderId="77" xfId="0" applyFont="1" applyBorder="1" applyAlignment="1">
      <alignment horizontal="left" vertical="center" wrapText="1"/>
    </xf>
    <xf numFmtId="0" fontId="26" fillId="0" borderId="76" xfId="0" applyFont="1" applyBorder="1" applyAlignment="1">
      <alignment horizontal="left" vertical="center"/>
    </xf>
    <xf numFmtId="0" fontId="26" fillId="0" borderId="77" xfId="0" applyFont="1" applyBorder="1" applyAlignment="1">
      <alignment horizontal="left" vertical="center"/>
    </xf>
    <xf numFmtId="0" fontId="30" fillId="7" borderId="73" xfId="5" applyFont="1" applyFill="1" applyBorder="1" applyAlignment="1">
      <alignment horizontal="left" vertical="center"/>
    </xf>
    <xf numFmtId="0" fontId="30" fillId="7" borderId="67" xfId="5" applyFont="1" applyFill="1" applyBorder="1" applyAlignment="1">
      <alignment horizontal="left" vertical="center"/>
    </xf>
    <xf numFmtId="0" fontId="30" fillId="7" borderId="28" xfId="5" applyFont="1" applyFill="1" applyBorder="1" applyAlignment="1">
      <alignment horizontal="left" vertical="center"/>
    </xf>
    <xf numFmtId="0" fontId="30" fillId="0" borderId="27" xfId="5" applyFont="1" applyBorder="1" applyAlignment="1">
      <alignment horizontal="left"/>
    </xf>
    <xf numFmtId="0" fontId="30" fillId="0" borderId="67" xfId="5" applyFont="1" applyBorder="1" applyAlignment="1">
      <alignment horizontal="left"/>
    </xf>
    <xf numFmtId="0" fontId="30" fillId="0" borderId="68" xfId="5" applyFont="1" applyBorder="1" applyAlignment="1">
      <alignment horizontal="left"/>
    </xf>
    <xf numFmtId="0" fontId="30" fillId="0" borderId="0" xfId="5" applyFont="1" applyAlignment="1">
      <alignment horizontal="center"/>
    </xf>
    <xf numFmtId="0" fontId="30" fillId="7" borderId="87" xfId="5" applyFont="1" applyFill="1" applyBorder="1" applyAlignment="1">
      <alignment horizontal="left" vertical="center" wrapText="1"/>
    </xf>
    <xf numFmtId="0" fontId="30" fillId="7" borderId="85" xfId="5" applyFont="1" applyFill="1" applyBorder="1" applyAlignment="1">
      <alignment horizontal="left" vertical="center" wrapText="1"/>
    </xf>
    <xf numFmtId="0" fontId="30" fillId="7" borderId="13" xfId="5" applyFont="1" applyFill="1" applyBorder="1" applyAlignment="1">
      <alignment horizontal="left" vertical="center" wrapText="1"/>
    </xf>
    <xf numFmtId="0" fontId="30" fillId="0" borderId="10" xfId="5" applyFont="1" applyBorder="1" applyAlignment="1">
      <alignment horizontal="left"/>
    </xf>
    <xf numFmtId="0" fontId="30" fillId="0" borderId="85" xfId="5" applyFont="1" applyBorder="1" applyAlignment="1">
      <alignment horizontal="left"/>
    </xf>
    <xf numFmtId="0" fontId="30" fillId="0" borderId="86" xfId="5" applyFont="1" applyBorder="1" applyAlignment="1">
      <alignment horizontal="left"/>
    </xf>
    <xf numFmtId="0" fontId="31" fillId="7" borderId="73" xfId="5" applyFont="1" applyFill="1" applyBorder="1" applyAlignment="1">
      <alignment horizontal="left" vertical="center" wrapText="1"/>
    </xf>
    <xf numFmtId="0" fontId="31" fillId="7" borderId="67" xfId="5" applyFont="1" applyFill="1" applyBorder="1" applyAlignment="1">
      <alignment horizontal="left" vertical="center" wrapText="1"/>
    </xf>
    <xf numFmtId="0" fontId="31" fillId="7" borderId="28" xfId="5" applyFont="1" applyFill="1" applyBorder="1" applyAlignment="1">
      <alignment horizontal="left" vertical="center" wrapText="1"/>
    </xf>
    <xf numFmtId="0" fontId="31" fillId="7" borderId="73" xfId="5" applyFont="1" applyFill="1" applyBorder="1" applyAlignment="1">
      <alignment horizontal="left" vertical="top"/>
    </xf>
    <xf numFmtId="0" fontId="31" fillId="7" borderId="67" xfId="5" applyFont="1" applyFill="1" applyBorder="1" applyAlignment="1">
      <alignment horizontal="left" vertical="top"/>
    </xf>
    <xf numFmtId="0" fontId="31" fillId="7" borderId="28" xfId="5" applyFont="1" applyFill="1" applyBorder="1" applyAlignment="1">
      <alignment horizontal="left" vertical="top"/>
    </xf>
    <xf numFmtId="0" fontId="31" fillId="0" borderId="27" xfId="5" applyFont="1" applyBorder="1" applyAlignment="1">
      <alignment horizontal="left"/>
    </xf>
    <xf numFmtId="0" fontId="31" fillId="0" borderId="67" xfId="5" applyFont="1" applyBorder="1" applyAlignment="1">
      <alignment horizontal="left"/>
    </xf>
    <xf numFmtId="0" fontId="31" fillId="0" borderId="68" xfId="5" applyFont="1" applyBorder="1" applyAlignment="1">
      <alignment horizontal="left"/>
    </xf>
    <xf numFmtId="0" fontId="31" fillId="7" borderId="100" xfId="5" applyFont="1" applyFill="1" applyBorder="1" applyAlignment="1">
      <alignment horizontal="left" vertical="top"/>
    </xf>
    <xf numFmtId="0" fontId="31" fillId="7" borderId="43" xfId="5" applyFont="1" applyFill="1" applyBorder="1" applyAlignment="1">
      <alignment horizontal="left" vertical="top"/>
    </xf>
    <xf numFmtId="0" fontId="31" fillId="7" borderId="37" xfId="5" applyFont="1" applyFill="1" applyBorder="1" applyAlignment="1">
      <alignment horizontal="left" vertical="top"/>
    </xf>
    <xf numFmtId="0" fontId="31" fillId="0" borderId="32" xfId="5" applyFont="1" applyBorder="1" applyAlignment="1">
      <alignment horizontal="left"/>
    </xf>
    <xf numFmtId="0" fontId="31" fillId="0" borderId="43" xfId="5" applyFont="1" applyBorder="1" applyAlignment="1">
      <alignment horizontal="left"/>
    </xf>
    <xf numFmtId="0" fontId="31" fillId="0" borderId="78" xfId="5" applyFont="1" applyBorder="1" applyAlignment="1">
      <alignment horizontal="left"/>
    </xf>
    <xf numFmtId="0" fontId="33" fillId="7" borderId="76" xfId="5" applyFont="1" applyFill="1" applyBorder="1" applyAlignment="1">
      <alignment horizontal="center"/>
    </xf>
    <xf numFmtId="0" fontId="33" fillId="7" borderId="25" xfId="5" applyFont="1" applyFill="1" applyBorder="1" applyAlignment="1">
      <alignment horizontal="center"/>
    </xf>
    <xf numFmtId="0" fontId="33" fillId="7" borderId="42" xfId="5" applyFont="1" applyFill="1" applyBorder="1" applyAlignment="1">
      <alignment horizontal="center"/>
    </xf>
    <xf numFmtId="0" fontId="33" fillId="7" borderId="41" xfId="5" applyFont="1" applyFill="1" applyBorder="1" applyAlignment="1">
      <alignment horizontal="center"/>
    </xf>
    <xf numFmtId="0" fontId="30" fillId="7" borderId="87" xfId="5" applyFont="1" applyFill="1" applyBorder="1" applyAlignment="1">
      <alignment horizontal="center"/>
    </xf>
    <xf numFmtId="0" fontId="30" fillId="7" borderId="85" xfId="5" applyFont="1" applyFill="1" applyBorder="1" applyAlignment="1">
      <alignment horizontal="center"/>
    </xf>
    <xf numFmtId="0" fontId="30" fillId="7" borderId="86" xfId="5" applyFont="1" applyFill="1" applyBorder="1" applyAlignment="1">
      <alignment horizontal="center"/>
    </xf>
    <xf numFmtId="0" fontId="30" fillId="7" borderId="100" xfId="5" applyFont="1" applyFill="1" applyBorder="1" applyAlignment="1">
      <alignment horizontal="center" vertical="center"/>
    </xf>
    <xf numFmtId="0" fontId="30" fillId="7" borderId="43" xfId="5" applyFont="1" applyFill="1" applyBorder="1" applyAlignment="1">
      <alignment horizontal="center" vertical="center"/>
    </xf>
    <xf numFmtId="0" fontId="30" fillId="7" borderId="37" xfId="5" applyFont="1" applyFill="1" applyBorder="1" applyAlignment="1">
      <alignment horizontal="center" vertical="center"/>
    </xf>
    <xf numFmtId="0" fontId="30" fillId="7" borderId="74" xfId="5" applyFont="1" applyFill="1" applyBorder="1" applyAlignment="1">
      <alignment horizontal="center" vertical="center"/>
    </xf>
    <xf numFmtId="0" fontId="30" fillId="7" borderId="15" xfId="5" applyFont="1" applyFill="1" applyBorder="1" applyAlignment="1">
      <alignment horizontal="center" vertical="center"/>
    </xf>
    <xf numFmtId="0" fontId="30" fillId="7" borderId="84" xfId="5" applyFont="1" applyFill="1" applyBorder="1" applyAlignment="1">
      <alignment horizontal="center" vertical="center"/>
    </xf>
    <xf numFmtId="0" fontId="30" fillId="7" borderId="27" xfId="5" applyFont="1" applyFill="1" applyBorder="1" applyAlignment="1">
      <alignment horizontal="center" vertical="center"/>
    </xf>
    <xf numFmtId="0" fontId="30" fillId="7" borderId="67" xfId="5" applyFont="1" applyFill="1" applyBorder="1" applyAlignment="1">
      <alignment horizontal="center" vertical="center"/>
    </xf>
    <xf numFmtId="0" fontId="30" fillId="7" borderId="26" xfId="5" applyFont="1" applyFill="1" applyBorder="1" applyAlignment="1">
      <alignment horizontal="center" vertical="top" wrapText="1"/>
    </xf>
    <xf numFmtId="0" fontId="30" fillId="7" borderId="56" xfId="5" applyFont="1" applyFill="1" applyBorder="1" applyAlignment="1">
      <alignment horizontal="center" vertical="top" wrapText="1"/>
    </xf>
    <xf numFmtId="0" fontId="30" fillId="7" borderId="68" xfId="5" applyFont="1" applyFill="1" applyBorder="1" applyAlignment="1">
      <alignment horizontal="center" vertical="center"/>
    </xf>
    <xf numFmtId="0" fontId="30" fillId="0" borderId="73" xfId="5" applyFont="1" applyBorder="1" applyAlignment="1">
      <alignment horizontal="left" vertical="center"/>
    </xf>
    <xf numFmtId="0" fontId="30" fillId="0" borderId="67" xfId="5" applyFont="1" applyBorder="1" applyAlignment="1">
      <alignment horizontal="left" vertical="center"/>
    </xf>
    <xf numFmtId="0" fontId="30" fillId="0" borderId="28" xfId="5" applyFont="1" applyBorder="1" applyAlignment="1">
      <alignment horizontal="left" vertical="center"/>
    </xf>
    <xf numFmtId="9" fontId="0" fillId="0" borderId="27" xfId="8" applyFont="1" applyBorder="1" applyAlignment="1">
      <alignment horizontal="center" vertical="center"/>
    </xf>
    <xf numFmtId="9" fontId="7" fillId="0" borderId="67" xfId="8" applyBorder="1" applyAlignment="1">
      <alignment horizontal="center" vertical="center"/>
    </xf>
    <xf numFmtId="9" fontId="7" fillId="0" borderId="68" xfId="8" applyBorder="1" applyAlignment="1">
      <alignment horizontal="center" vertical="center"/>
    </xf>
    <xf numFmtId="0" fontId="30" fillId="0" borderId="87" xfId="5" applyFont="1" applyBorder="1" applyAlignment="1">
      <alignment horizontal="left" vertical="center" wrapText="1"/>
    </xf>
    <xf numFmtId="0" fontId="30" fillId="0" borderId="85" xfId="5" applyFont="1" applyBorder="1" applyAlignment="1">
      <alignment horizontal="left" vertical="center" wrapText="1"/>
    </xf>
    <xf numFmtId="0" fontId="30" fillId="0" borderId="13" xfId="5" applyFont="1" applyBorder="1" applyAlignment="1">
      <alignment horizontal="left" vertical="center" wrapText="1"/>
    </xf>
    <xf numFmtId="0" fontId="31" fillId="0" borderId="7" xfId="5" applyFont="1" applyBorder="1" applyAlignment="1">
      <alignment horizontal="left" vertical="center" wrapText="1"/>
    </xf>
    <xf numFmtId="0" fontId="31" fillId="0" borderId="27" xfId="5" applyFont="1" applyBorder="1" applyAlignment="1">
      <alignment horizontal="left" vertical="center" wrapText="1"/>
    </xf>
    <xf numFmtId="0" fontId="31" fillId="0" borderId="67" xfId="5" applyFont="1" applyBorder="1" applyAlignment="1">
      <alignment horizontal="left" vertical="center" wrapText="1"/>
    </xf>
    <xf numFmtId="0" fontId="31" fillId="0" borderId="28" xfId="5" applyFont="1" applyBorder="1" applyAlignment="1">
      <alignment horizontal="left" vertical="center" wrapText="1"/>
    </xf>
    <xf numFmtId="0" fontId="31" fillId="0" borderId="27" xfId="5" applyFont="1" applyBorder="1" applyAlignment="1">
      <alignment horizontal="center" vertical="center" wrapText="1"/>
    </xf>
    <xf numFmtId="0" fontId="0" fillId="0" borderId="67" xfId="0" applyBorder="1" applyAlignment="1">
      <alignment wrapText="1"/>
    </xf>
    <xf numFmtId="0" fontId="0" fillId="0" borderId="68" xfId="0" applyBorder="1" applyAlignment="1">
      <alignment wrapText="1"/>
    </xf>
    <xf numFmtId="0" fontId="0" fillId="0" borderId="67" xfId="0" applyBorder="1"/>
    <xf numFmtId="0" fontId="0" fillId="0" borderId="68" xfId="0" applyBorder="1"/>
    <xf numFmtId="0" fontId="30" fillId="0" borderId="73" xfId="5" applyFont="1" applyBorder="1" applyAlignment="1">
      <alignment horizontal="left" vertical="center" wrapText="1"/>
    </xf>
    <xf numFmtId="0" fontId="30" fillId="0" borderId="67" xfId="5" applyFont="1" applyBorder="1" applyAlignment="1">
      <alignment horizontal="left" vertical="center" wrapText="1"/>
    </xf>
    <xf numFmtId="0" fontId="30" fillId="0" borderId="28" xfId="5" applyFont="1" applyBorder="1" applyAlignment="1">
      <alignment horizontal="left" vertical="center" wrapText="1"/>
    </xf>
    <xf numFmtId="0" fontId="30" fillId="0" borderId="18" xfId="5" applyFont="1" applyBorder="1" applyAlignment="1">
      <alignment horizontal="left" vertical="center"/>
    </xf>
    <xf numFmtId="0" fontId="30" fillId="0" borderId="7" xfId="5" applyFont="1" applyBorder="1" applyAlignment="1">
      <alignment horizontal="left" vertical="center"/>
    </xf>
    <xf numFmtId="0" fontId="30" fillId="0" borderId="79" xfId="5" applyFont="1" applyBorder="1" applyAlignment="1">
      <alignment horizontal="left" vertical="center" wrapText="1"/>
    </xf>
    <xf numFmtId="0" fontId="30" fillId="0" borderId="80" xfId="5" applyFont="1" applyBorder="1" applyAlignment="1">
      <alignment horizontal="left" vertical="center" wrapText="1"/>
    </xf>
    <xf numFmtId="0" fontId="30" fillId="0" borderId="71" xfId="5" applyFont="1" applyBorder="1" applyAlignment="1">
      <alignment horizontal="left" vertical="center" wrapText="1"/>
    </xf>
    <xf numFmtId="0" fontId="30" fillId="7" borderId="104" xfId="5" applyFont="1" applyFill="1" applyBorder="1" applyAlignment="1">
      <alignment horizontal="center" vertical="center" wrapText="1"/>
    </xf>
    <xf numFmtId="0" fontId="30" fillId="7" borderId="50" xfId="5" applyFont="1" applyFill="1" applyBorder="1" applyAlignment="1">
      <alignment horizontal="center" vertical="center" wrapText="1"/>
    </xf>
    <xf numFmtId="0" fontId="30" fillId="7" borderId="55" xfId="5" applyFont="1" applyFill="1" applyBorder="1" applyAlignment="1">
      <alignment horizontal="center" vertical="center" wrapText="1"/>
    </xf>
    <xf numFmtId="0" fontId="31" fillId="7" borderId="73" xfId="5" applyFont="1" applyFill="1" applyBorder="1" applyAlignment="1">
      <alignment horizontal="center" vertical="center"/>
    </xf>
    <xf numFmtId="0" fontId="31" fillId="7" borderId="67" xfId="5" applyFont="1" applyFill="1" applyBorder="1" applyAlignment="1">
      <alignment horizontal="center" vertical="center"/>
    </xf>
    <xf numFmtId="0" fontId="31" fillId="7" borderId="68" xfId="5" applyFont="1" applyFill="1" applyBorder="1" applyAlignment="1">
      <alignment horizontal="center" vertical="center"/>
    </xf>
    <xf numFmtId="0" fontId="30" fillId="7" borderId="73" xfId="5" applyFont="1" applyFill="1" applyBorder="1" applyAlignment="1">
      <alignment horizontal="center" vertical="center"/>
    </xf>
    <xf numFmtId="0" fontId="30" fillId="0" borderId="90" xfId="5" applyFont="1" applyBorder="1" applyAlignment="1">
      <alignment horizontal="left" vertical="center"/>
    </xf>
    <xf numFmtId="0" fontId="30" fillId="0" borderId="69" xfId="5" applyFont="1" applyBorder="1" applyAlignment="1">
      <alignment horizontal="left" vertical="center"/>
    </xf>
    <xf numFmtId="0" fontId="31" fillId="0" borderId="69" xfId="5" applyFont="1" applyBorder="1" applyAlignment="1">
      <alignment horizontal="center" vertical="center"/>
    </xf>
    <xf numFmtId="0" fontId="31" fillId="0" borderId="72" xfId="5" applyFont="1" applyBorder="1" applyAlignment="1">
      <alignment horizontal="center" vertical="center"/>
    </xf>
    <xf numFmtId="0" fontId="30" fillId="0" borderId="18" xfId="5" applyFont="1" applyBorder="1" applyAlignment="1">
      <alignment horizontal="left" vertical="center" wrapText="1"/>
    </xf>
    <xf numFmtId="0" fontId="30" fillId="0" borderId="7" xfId="5" applyFont="1" applyBorder="1" applyAlignment="1">
      <alignment horizontal="left" vertical="center" wrapText="1"/>
    </xf>
    <xf numFmtId="0" fontId="64" fillId="7" borderId="14" xfId="5" applyFont="1" applyFill="1" applyBorder="1" applyAlignment="1">
      <alignment horizontal="center" vertical="center" wrapText="1"/>
    </xf>
    <xf numFmtId="0" fontId="64" fillId="7" borderId="0" xfId="5" applyFont="1" applyFill="1" applyAlignment="1">
      <alignment horizontal="center" vertical="center" wrapText="1"/>
    </xf>
    <xf numFmtId="0" fontId="64" fillId="7" borderId="8" xfId="5" applyFont="1" applyFill="1" applyBorder="1" applyAlignment="1">
      <alignment horizontal="center" vertical="center" wrapText="1"/>
    </xf>
    <xf numFmtId="0" fontId="30" fillId="7" borderId="14" xfId="5" applyFont="1" applyFill="1" applyBorder="1" applyAlignment="1">
      <alignment horizontal="center" vertical="center" wrapText="1"/>
    </xf>
    <xf numFmtId="0" fontId="30" fillId="7" borderId="0" xfId="5" applyFont="1" applyFill="1" applyAlignment="1">
      <alignment horizontal="center" vertical="center" wrapText="1"/>
    </xf>
    <xf numFmtId="0" fontId="30" fillId="7" borderId="8" xfId="5" applyFont="1" applyFill="1" applyBorder="1" applyAlignment="1">
      <alignment horizontal="center" vertical="center" wrapText="1"/>
    </xf>
    <xf numFmtId="0" fontId="30" fillId="0" borderId="48" xfId="5" applyFont="1" applyBorder="1" applyAlignment="1">
      <alignment horizontal="center" vertical="center" wrapText="1"/>
    </xf>
    <xf numFmtId="0" fontId="30" fillId="0" borderId="29" xfId="5" applyFont="1" applyBorder="1" applyAlignment="1">
      <alignment horizontal="center" vertical="center" wrapText="1"/>
    </xf>
    <xf numFmtId="0" fontId="30" fillId="0" borderId="49" xfId="5" applyFont="1" applyBorder="1" applyAlignment="1">
      <alignment horizontal="center" vertical="center" wrapText="1"/>
    </xf>
    <xf numFmtId="9" fontId="7" fillId="0" borderId="7" xfId="8" applyBorder="1" applyAlignment="1">
      <alignment horizontal="center" vertical="center"/>
    </xf>
    <xf numFmtId="9" fontId="7" fillId="0" borderId="17" xfId="8" applyBorder="1" applyAlignment="1">
      <alignment horizontal="center" vertical="center"/>
    </xf>
    <xf numFmtId="0" fontId="31" fillId="0" borderId="7" xfId="5" applyFont="1" applyBorder="1" applyAlignment="1">
      <alignment horizontal="center" vertical="center"/>
    </xf>
    <xf numFmtId="0" fontId="31" fillId="0" borderId="17" xfId="5" applyFont="1" applyBorder="1" applyAlignment="1">
      <alignment horizontal="center" vertical="center"/>
    </xf>
    <xf numFmtId="0" fontId="30" fillId="0" borderId="74" xfId="5" applyFont="1" applyBorder="1" applyAlignment="1">
      <alignment horizontal="left" vertical="center"/>
    </xf>
    <xf numFmtId="0" fontId="30" fillId="0" borderId="15" xfId="5" applyFont="1" applyBorder="1" applyAlignment="1">
      <alignment horizontal="left" vertical="center"/>
    </xf>
    <xf numFmtId="0" fontId="30" fillId="0" borderId="84" xfId="5" applyFont="1" applyBorder="1" applyAlignment="1">
      <alignment horizontal="left" vertical="center"/>
    </xf>
    <xf numFmtId="9" fontId="31" fillId="0" borderId="53" xfId="5" applyNumberFormat="1" applyFont="1" applyBorder="1" applyAlignment="1">
      <alignment horizontal="center" vertical="center"/>
    </xf>
    <xf numFmtId="0" fontId="31" fillId="0" borderId="16" xfId="5" applyFont="1" applyBorder="1" applyAlignment="1">
      <alignment horizontal="center" vertical="center"/>
    </xf>
    <xf numFmtId="0" fontId="38" fillId="0" borderId="0" xfId="5" applyFont="1" applyAlignment="1">
      <alignment horizontal="left"/>
    </xf>
    <xf numFmtId="0" fontId="35" fillId="0" borderId="0" xfId="5" applyFont="1" applyAlignment="1">
      <alignment horizontal="center"/>
    </xf>
    <xf numFmtId="0" fontId="40" fillId="0" borderId="0" xfId="5" applyFont="1" applyAlignment="1">
      <alignment horizontal="center" vertical="top"/>
    </xf>
    <xf numFmtId="0" fontId="38" fillId="0" borderId="0" xfId="5" applyFont="1" applyAlignment="1">
      <alignment horizontal="left" vertical="top" wrapText="1"/>
    </xf>
    <xf numFmtId="0" fontId="31" fillId="0" borderId="0" xfId="5" applyFont="1" applyAlignment="1">
      <alignment horizontal="center"/>
    </xf>
    <xf numFmtId="0" fontId="33" fillId="0" borderId="0" xfId="5" applyFont="1" applyAlignment="1">
      <alignment horizontal="center"/>
    </xf>
    <xf numFmtId="0" fontId="40" fillId="0" borderId="0" xfId="5" applyFont="1" applyAlignment="1">
      <alignment horizontal="center"/>
    </xf>
    <xf numFmtId="0" fontId="47" fillId="0" borderId="100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7" fillId="0" borderId="78" xfId="0" applyFont="1" applyBorder="1" applyAlignment="1">
      <alignment horizontal="center" vertical="center"/>
    </xf>
    <xf numFmtId="0" fontId="50" fillId="0" borderId="46" xfId="0" applyFont="1" applyBorder="1" applyAlignment="1">
      <alignment horizontal="center" vertical="center" wrapText="1"/>
    </xf>
    <xf numFmtId="0" fontId="50" fillId="0" borderId="69" xfId="0" applyFont="1" applyBorder="1" applyAlignment="1">
      <alignment horizontal="center" vertical="center" wrapText="1"/>
    </xf>
    <xf numFmtId="0" fontId="50" fillId="0" borderId="47" xfId="0" applyFont="1" applyBorder="1" applyAlignment="1">
      <alignment horizontal="center" vertical="center"/>
    </xf>
    <xf numFmtId="0" fontId="50" fillId="0" borderId="90" xfId="0" applyFont="1" applyBorder="1" applyAlignment="1">
      <alignment horizontal="center" vertical="center"/>
    </xf>
    <xf numFmtId="0" fontId="50" fillId="0" borderId="46" xfId="0" applyFont="1" applyBorder="1" applyAlignment="1">
      <alignment horizontal="center" vertical="center"/>
    </xf>
    <xf numFmtId="0" fontId="50" fillId="0" borderId="6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5" fillId="0" borderId="8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52" fillId="0" borderId="16" xfId="0" applyFont="1" applyBorder="1" applyAlignment="1">
      <alignment horizontal="left" vertical="center"/>
    </xf>
    <xf numFmtId="0" fontId="7" fillId="0" borderId="76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88" xfId="0" applyFont="1" applyBorder="1" applyAlignment="1">
      <alignment horizontal="center" vertical="center" textRotation="90" wrapText="1"/>
    </xf>
    <xf numFmtId="0" fontId="7" fillId="0" borderId="92" xfId="0" applyFont="1" applyBorder="1" applyAlignment="1">
      <alignment horizontal="center" vertical="center" textRotation="90" wrapText="1"/>
    </xf>
    <xf numFmtId="0" fontId="7" fillId="0" borderId="89" xfId="0" applyFont="1" applyBorder="1" applyAlignment="1">
      <alignment horizontal="center" vertical="center" textRotation="90" wrapText="1"/>
    </xf>
    <xf numFmtId="0" fontId="50" fillId="0" borderId="87" xfId="0" applyFont="1" applyBorder="1" applyAlignment="1">
      <alignment horizontal="center" vertical="center"/>
    </xf>
    <xf numFmtId="0" fontId="50" fillId="0" borderId="85" xfId="0" applyFont="1" applyBorder="1" applyAlignment="1">
      <alignment horizontal="center" vertical="center"/>
    </xf>
    <xf numFmtId="0" fontId="50" fillId="0" borderId="86" xfId="0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50" fillId="0" borderId="26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50" fillId="0" borderId="73" xfId="0" applyFont="1" applyBorder="1" applyAlignment="1">
      <alignment horizontal="center" vertical="center"/>
    </xf>
    <xf numFmtId="0" fontId="50" fillId="0" borderId="67" xfId="0" applyFont="1" applyBorder="1" applyAlignment="1">
      <alignment horizontal="center" vertical="center"/>
    </xf>
    <xf numFmtId="0" fontId="50" fillId="0" borderId="68" xfId="0" applyFont="1" applyBorder="1" applyAlignment="1">
      <alignment horizontal="center" vertical="center"/>
    </xf>
    <xf numFmtId="0" fontId="23" fillId="0" borderId="8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2" fillId="0" borderId="48" xfId="0" applyFont="1" applyBorder="1" applyAlignment="1">
      <alignment horizontal="center" vertical="center"/>
    </xf>
    <xf numFmtId="0" fontId="62" fillId="0" borderId="29" xfId="0" applyFont="1" applyBorder="1" applyAlignment="1">
      <alignment horizontal="center" vertical="center"/>
    </xf>
    <xf numFmtId="0" fontId="62" fillId="0" borderId="49" xfId="0" applyFont="1" applyBorder="1" applyAlignment="1">
      <alignment horizontal="center" vertical="center"/>
    </xf>
    <xf numFmtId="0" fontId="47" fillId="0" borderId="79" xfId="0" applyFont="1" applyBorder="1" applyAlignment="1">
      <alignment horizontal="center" vertical="center"/>
    </xf>
    <xf numFmtId="0" fontId="47" fillId="0" borderId="80" xfId="0" applyFont="1" applyBorder="1" applyAlignment="1">
      <alignment horizontal="center" vertical="center"/>
    </xf>
    <xf numFmtId="0" fontId="47" fillId="0" borderId="81" xfId="0" applyFont="1" applyBorder="1" applyAlignment="1">
      <alignment horizontal="center" vertical="center"/>
    </xf>
    <xf numFmtId="0" fontId="31" fillId="0" borderId="67" xfId="5" applyFont="1" applyBorder="1" applyAlignment="1">
      <alignment horizontal="center" vertical="center" wrapText="1"/>
    </xf>
    <xf numFmtId="0" fontId="31" fillId="0" borderId="68" xfId="5" applyFont="1" applyBorder="1" applyAlignment="1">
      <alignment horizontal="center" vertical="center" wrapText="1"/>
    </xf>
  </cellXfs>
  <cellStyles count="9">
    <cellStyle name="Dziesiętny" xfId="1" builtinId="3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  <cellStyle name="Normalny 5" xfId="5" xr:uid="{00000000-0005-0000-0000-000005000000}"/>
    <cellStyle name="Procentowy" xfId="6" builtinId="5"/>
    <cellStyle name="Procentowy 2" xfId="7" xr:uid="{00000000-0005-0000-0000-000007000000}"/>
    <cellStyle name="Procentowy 3" xfId="8" xr:uid="{00000000-0005-0000-0000-000008000000}"/>
  </cellStyles>
  <dxfs count="9"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ane\PBS\Rada%20programowa\Zmiany%20siatek%202022\PRK%20ZARZ&#260;DZANIE_2023_2024\ZAL4_Matryca_ZA_plan9.xlsx" TargetMode="External"/><Relationship Id="rId1" Type="http://schemas.openxmlformats.org/officeDocument/2006/relationships/externalLinkPath" Target="file:///C:\Dane\PBS\Rada%20programowa\Zmiany%20siatek%202022\PRK%20ZARZ&#260;DZANIE_2023_2024\ZAL4_Matryca_ZA_plan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dział dyscyplin (plan9)"/>
      <sheetName val="Podział dyscyplin (2019)"/>
      <sheetName val="LIC_PLAN9_2023"/>
      <sheetName val="LIC_PLAN7_2019"/>
      <sheetName val="MGR_PLAN9_2023"/>
      <sheetName val="MGR_PLAN7_2019"/>
    </sheetNames>
    <sheetDataSet>
      <sheetData sheetId="0">
        <row r="90">
          <cell r="C90">
            <v>173</v>
          </cell>
          <cell r="F90">
            <v>120</v>
          </cell>
        </row>
        <row r="93">
          <cell r="F93">
            <v>107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7"/>
  <sheetViews>
    <sheetView view="pageBreakPreview" zoomScale="60" zoomScaleNormal="60" workbookViewId="0">
      <selection activeCell="K2" sqref="K2"/>
    </sheetView>
  </sheetViews>
  <sheetFormatPr defaultColWidth="9.08984375" defaultRowHeight="18" customHeight="1"/>
  <cols>
    <col min="1" max="1" width="5" style="11" customWidth="1"/>
    <col min="2" max="2" width="60.453125" style="11" customWidth="1"/>
    <col min="3" max="5" width="8" style="11" customWidth="1"/>
    <col min="6" max="6" width="7.90625" style="11" customWidth="1"/>
    <col min="7" max="26" width="6.453125" style="11" customWidth="1"/>
    <col min="27" max="27" width="11.90625" style="11" hidden="1" customWidth="1"/>
    <col min="28" max="28" width="12.08984375" style="345" hidden="1" customWidth="1"/>
    <col min="29" max="29" width="3.90625" style="11" hidden="1" customWidth="1"/>
    <col min="30" max="30" width="6.453125" style="11" hidden="1" customWidth="1"/>
    <col min="31" max="31" width="0" style="11" hidden="1" customWidth="1"/>
    <col min="32" max="16384" width="9.08984375" style="11"/>
  </cols>
  <sheetData>
    <row r="1" spans="1:31" ht="18" customHeight="1">
      <c r="AB1" s="11"/>
    </row>
    <row r="2" spans="1:31" ht="18" customHeight="1" thickBot="1">
      <c r="K2" s="454" t="s">
        <v>247</v>
      </c>
      <c r="AB2" s="11"/>
    </row>
    <row r="3" spans="1:31" ht="20.149999999999999" customHeight="1">
      <c r="A3" s="104"/>
      <c r="B3" s="116"/>
      <c r="C3" s="536" t="str">
        <f>'nie dot 1'!C3</f>
        <v>PLAN STUDIÓW NR IX</v>
      </c>
      <c r="D3" s="537"/>
      <c r="E3" s="537"/>
      <c r="F3" s="537"/>
      <c r="G3" s="537"/>
      <c r="H3" s="537"/>
      <c r="I3" s="537"/>
      <c r="J3" s="537"/>
      <c r="K3" s="537"/>
      <c r="L3" s="537"/>
      <c r="M3" s="537"/>
      <c r="N3" s="537"/>
      <c r="O3" s="537"/>
      <c r="P3" s="537"/>
      <c r="Q3" s="537"/>
      <c r="R3" s="538"/>
      <c r="S3" s="333"/>
      <c r="T3" s="334"/>
      <c r="U3" s="334"/>
      <c r="V3" s="334"/>
      <c r="W3" s="334"/>
      <c r="X3" s="334"/>
      <c r="Y3" s="334"/>
      <c r="Z3" s="335"/>
      <c r="AB3" s="355" t="s">
        <v>197</v>
      </c>
    </row>
    <row r="4" spans="1:31" ht="20.149999999999999" customHeight="1">
      <c r="A4" s="542" t="s">
        <v>74</v>
      </c>
      <c r="B4" s="543"/>
      <c r="C4" s="539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1"/>
      <c r="S4" s="171"/>
      <c r="T4" s="172"/>
      <c r="U4" s="172"/>
      <c r="V4" s="172"/>
      <c r="W4" s="172"/>
      <c r="X4" s="172"/>
      <c r="Y4" s="172"/>
      <c r="Z4" s="173"/>
      <c r="AB4" s="352">
        <f>SUM(AB15:AB89)</f>
        <v>165</v>
      </c>
      <c r="AC4" s="351" t="s">
        <v>198</v>
      </c>
      <c r="AD4" s="122"/>
    </row>
    <row r="5" spans="1:31" ht="20.149999999999999" customHeight="1">
      <c r="A5" s="105"/>
      <c r="B5" s="86"/>
      <c r="C5" s="539"/>
      <c r="D5" s="540"/>
      <c r="E5" s="540"/>
      <c r="F5" s="540"/>
      <c r="G5" s="540"/>
      <c r="H5" s="540"/>
      <c r="I5" s="540"/>
      <c r="J5" s="540"/>
      <c r="K5" s="540"/>
      <c r="L5" s="540"/>
      <c r="M5" s="540"/>
      <c r="N5" s="540"/>
      <c r="O5" s="540"/>
      <c r="P5" s="540"/>
      <c r="Q5" s="540"/>
      <c r="R5" s="541"/>
      <c r="S5" s="171"/>
      <c r="T5" s="172"/>
      <c r="U5" s="172"/>
      <c r="V5" s="172"/>
      <c r="W5" s="172"/>
      <c r="X5" s="172"/>
      <c r="Y5" s="172"/>
      <c r="Z5" s="173"/>
      <c r="AD5" s="332" t="s">
        <v>200</v>
      </c>
      <c r="AE5" s="356" t="s">
        <v>199</v>
      </c>
    </row>
    <row r="6" spans="1:31" ht="20.149999999999999" customHeight="1">
      <c r="A6" s="105"/>
      <c r="B6" s="86"/>
      <c r="C6" s="80" t="s">
        <v>109</v>
      </c>
      <c r="D6" s="343"/>
      <c r="E6" s="343"/>
      <c r="F6" s="343"/>
      <c r="G6" s="81" t="s">
        <v>110</v>
      </c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4"/>
      <c r="S6" s="171"/>
      <c r="T6" s="172"/>
      <c r="U6" s="172"/>
      <c r="V6" s="172"/>
      <c r="W6" s="172"/>
      <c r="X6" s="172"/>
      <c r="Y6" s="172"/>
      <c r="Z6" s="173"/>
      <c r="AB6" s="353">
        <f>SUM(AB128:AB136)</f>
        <v>165</v>
      </c>
      <c r="AC6" s="351" t="s">
        <v>87</v>
      </c>
      <c r="AD6" s="54">
        <f>$AB$4+AB6</f>
        <v>330</v>
      </c>
      <c r="AE6" s="357">
        <f>Informacje_SN!$K$7-USM_siatka9_SN!AD6</f>
        <v>-55</v>
      </c>
    </row>
    <row r="7" spans="1:31" ht="20.149999999999999" customHeight="1">
      <c r="A7" s="494"/>
      <c r="B7" s="495"/>
      <c r="C7" s="80" t="s">
        <v>59</v>
      </c>
      <c r="D7" s="69"/>
      <c r="E7" s="69"/>
      <c r="G7" s="81" t="s">
        <v>71</v>
      </c>
      <c r="H7" s="82"/>
      <c r="I7" s="81"/>
      <c r="J7" s="6"/>
      <c r="K7" s="6"/>
      <c r="L7" s="6"/>
      <c r="M7" s="6"/>
      <c r="N7" s="6"/>
      <c r="O7" s="15"/>
      <c r="P7" s="15"/>
      <c r="Q7" s="15"/>
      <c r="R7" s="17"/>
      <c r="S7" s="179"/>
      <c r="T7" s="180"/>
      <c r="U7" s="180"/>
      <c r="V7" s="180"/>
      <c r="W7" s="180"/>
      <c r="X7" s="180"/>
      <c r="Y7" s="180"/>
      <c r="Z7" s="181"/>
      <c r="AB7" s="353">
        <f>SUM(AB177:AB183)</f>
        <v>140</v>
      </c>
      <c r="AC7" s="351" t="s">
        <v>80</v>
      </c>
      <c r="AD7" s="54">
        <f>$AB$4+AB7</f>
        <v>305</v>
      </c>
      <c r="AE7" s="357">
        <f>Informacje_SN!$K$7-USM_siatka9_SN!AD7</f>
        <v>-30</v>
      </c>
    </row>
    <row r="8" spans="1:31" ht="20.149999999999999" customHeight="1">
      <c r="A8" s="494"/>
      <c r="B8" s="495"/>
      <c r="C8" s="80" t="s">
        <v>58</v>
      </c>
      <c r="D8" s="69"/>
      <c r="E8" s="69"/>
      <c r="G8" s="81" t="s">
        <v>120</v>
      </c>
      <c r="H8" s="82"/>
      <c r="I8" s="81"/>
      <c r="J8" s="6"/>
      <c r="K8" s="6"/>
      <c r="L8" s="6"/>
      <c r="M8" s="6"/>
      <c r="N8" s="6"/>
      <c r="O8" s="15"/>
      <c r="P8" s="15"/>
      <c r="Q8" s="15"/>
      <c r="R8" s="17"/>
      <c r="S8" s="197"/>
      <c r="T8" s="197"/>
      <c r="U8" s="197"/>
      <c r="V8" s="197"/>
      <c r="W8" s="197"/>
      <c r="X8" s="197"/>
      <c r="Y8" s="197"/>
      <c r="Z8" s="360"/>
      <c r="AB8" s="353">
        <f>SUM(AB224:AB230)</f>
        <v>170</v>
      </c>
      <c r="AC8" s="351" t="s">
        <v>85</v>
      </c>
      <c r="AD8" s="54">
        <f t="shared" ref="AD8" si="0">$AB$4+AB8</f>
        <v>335</v>
      </c>
      <c r="AE8" s="357">
        <f>Informacje_SN!$K$7-USM_siatka9_SN!AD8</f>
        <v>-60</v>
      </c>
    </row>
    <row r="9" spans="1:31" ht="20.149999999999999" customHeight="1">
      <c r="A9" s="499"/>
      <c r="B9" s="500"/>
      <c r="C9" s="80" t="s">
        <v>1</v>
      </c>
      <c r="D9" s="80"/>
      <c r="E9" s="80"/>
      <c r="G9" s="81" t="s">
        <v>72</v>
      </c>
      <c r="H9" s="82"/>
      <c r="I9" s="81"/>
      <c r="J9" s="6"/>
      <c r="K9" s="6"/>
      <c r="L9" s="6"/>
      <c r="M9" s="6"/>
      <c r="N9" s="6"/>
      <c r="O9" s="15"/>
      <c r="P9" s="15"/>
      <c r="Q9" s="15"/>
      <c r="R9" s="17"/>
      <c r="S9" s="197"/>
      <c r="T9" s="197"/>
      <c r="U9" s="197"/>
      <c r="V9" s="197"/>
      <c r="W9" s="197"/>
      <c r="X9" s="197"/>
      <c r="Y9" s="197"/>
      <c r="Z9" s="360"/>
      <c r="AB9" s="353">
        <f>SUM(AB271:AB277)</f>
        <v>110</v>
      </c>
      <c r="AC9" s="351" t="s">
        <v>86</v>
      </c>
      <c r="AD9" s="54">
        <f>$AB$4+AB9</f>
        <v>275</v>
      </c>
      <c r="AE9" s="357">
        <f>Informacje_SN!$K$7-USM_siatka9_SN!AD9</f>
        <v>0</v>
      </c>
    </row>
    <row r="10" spans="1:31" ht="20.149999999999999" customHeight="1">
      <c r="A10" s="494"/>
      <c r="B10" s="495"/>
      <c r="C10" s="83" t="s">
        <v>2</v>
      </c>
      <c r="D10" s="80"/>
      <c r="E10" s="80"/>
      <c r="G10" s="81" t="str">
        <f>'nie dot 1'!G10</f>
        <v>ZARZĄDZANIE W GOSPODARCE CYFROWEJ</v>
      </c>
      <c r="H10" s="82"/>
      <c r="I10" s="68"/>
      <c r="J10" s="6"/>
      <c r="K10" s="6"/>
      <c r="L10" s="6"/>
      <c r="M10" s="6"/>
      <c r="N10" s="6"/>
      <c r="O10" s="15"/>
      <c r="P10" s="15"/>
      <c r="Q10" s="15"/>
      <c r="R10" s="17"/>
      <c r="S10" s="182"/>
      <c r="T10" s="183"/>
      <c r="U10" s="183"/>
      <c r="V10" s="183"/>
      <c r="W10" s="183"/>
      <c r="X10" s="183"/>
      <c r="Y10" s="183"/>
      <c r="Z10" s="184"/>
    </row>
    <row r="11" spans="1:31" ht="20.149999999999999" customHeight="1">
      <c r="A11" s="341"/>
      <c r="B11" s="342"/>
      <c r="C11" s="83"/>
      <c r="D11" s="80"/>
      <c r="E11" s="80"/>
      <c r="G11" s="81" t="str">
        <f>'nie dot 1'!G11</f>
        <v>ZARZĄDZANIE LOGISTYKĄ</v>
      </c>
      <c r="H11" s="82"/>
      <c r="I11" s="68"/>
      <c r="J11" s="6"/>
      <c r="K11" s="6"/>
      <c r="L11" s="6"/>
      <c r="M11" s="6"/>
      <c r="N11" s="6"/>
      <c r="O11" s="15"/>
      <c r="P11" s="15"/>
      <c r="Q11" s="15"/>
      <c r="R11" s="17"/>
      <c r="S11" s="182"/>
      <c r="T11" s="183"/>
      <c r="U11" s="183"/>
      <c r="V11" s="183"/>
      <c r="W11" s="183"/>
      <c r="X11" s="183"/>
      <c r="Y11" s="183"/>
      <c r="Z11" s="184"/>
    </row>
    <row r="12" spans="1:31" ht="20.149999999999999" customHeight="1">
      <c r="A12" s="341"/>
      <c r="B12" s="342"/>
      <c r="C12" s="83"/>
      <c r="D12" s="80"/>
      <c r="E12" s="80"/>
      <c r="G12" s="81" t="str">
        <f>'nie dot 1'!G12</f>
        <v xml:space="preserve">NOWOCZESNY MARKETING </v>
      </c>
      <c r="H12" s="82"/>
      <c r="I12" s="68"/>
      <c r="J12" s="6"/>
      <c r="K12" s="6"/>
      <c r="L12" s="6"/>
      <c r="M12" s="6"/>
      <c r="N12" s="6"/>
      <c r="O12" s="15"/>
      <c r="P12" s="15"/>
      <c r="Q12" s="15"/>
      <c r="R12" s="17"/>
      <c r="S12" s="496" t="s">
        <v>195</v>
      </c>
      <c r="T12" s="497"/>
      <c r="U12" s="497"/>
      <c r="V12" s="497"/>
      <c r="W12" s="497"/>
      <c r="X12" s="497"/>
      <c r="Y12" s="497"/>
      <c r="Z12" s="498"/>
    </row>
    <row r="13" spans="1:31" ht="20.149999999999999" customHeight="1">
      <c r="A13" s="341"/>
      <c r="B13" s="342"/>
      <c r="C13" s="83"/>
      <c r="D13" s="80"/>
      <c r="E13" s="80"/>
      <c r="G13" s="81" t="str">
        <f>'nie dot 1'!G13</f>
        <v>RACHUNKOWOŚĆ DLA MENEDŻERÓW</v>
      </c>
      <c r="H13" s="82"/>
      <c r="I13" s="68"/>
      <c r="J13" s="6"/>
      <c r="K13" s="6"/>
      <c r="L13" s="6"/>
      <c r="M13" s="6"/>
      <c r="N13" s="6"/>
      <c r="O13" s="15"/>
      <c r="P13" s="15"/>
      <c r="Q13" s="15"/>
      <c r="R13" s="17"/>
      <c r="S13" s="496" t="s">
        <v>196</v>
      </c>
      <c r="T13" s="497"/>
      <c r="U13" s="497"/>
      <c r="V13" s="497"/>
      <c r="W13" s="497"/>
      <c r="X13" s="497"/>
      <c r="Y13" s="497"/>
      <c r="Z13" s="498"/>
    </row>
    <row r="14" spans="1:31" ht="20.149999999999999" customHeight="1" thickBot="1">
      <c r="A14" s="106"/>
      <c r="B14" s="67"/>
      <c r="C14" s="18"/>
      <c r="D14" s="5"/>
      <c r="E14" s="5"/>
      <c r="F14" s="5"/>
      <c r="H14" s="19"/>
      <c r="I14" s="5"/>
      <c r="J14" s="19"/>
      <c r="K14" s="6"/>
      <c r="L14" s="6"/>
      <c r="M14" s="6"/>
      <c r="N14" s="6"/>
      <c r="O14" s="15"/>
      <c r="P14" s="15"/>
      <c r="Q14" s="15"/>
      <c r="R14" s="17"/>
      <c r="S14" s="501"/>
      <c r="T14" s="502"/>
      <c r="U14" s="502"/>
      <c r="V14" s="502"/>
      <c r="W14" s="502"/>
      <c r="X14" s="502"/>
      <c r="Y14" s="502"/>
      <c r="Z14" s="503"/>
    </row>
    <row r="15" spans="1:31" ht="12" customHeight="1" thickBot="1">
      <c r="A15" s="504"/>
      <c r="B15" s="505"/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5"/>
      <c r="O15" s="505"/>
      <c r="P15" s="505"/>
      <c r="Q15" s="505"/>
      <c r="R15" s="505"/>
      <c r="S15" s="505"/>
      <c r="T15" s="505"/>
      <c r="U15" s="505"/>
      <c r="V15" s="505"/>
      <c r="W15" s="505"/>
      <c r="X15" s="505"/>
      <c r="Y15" s="505"/>
      <c r="Z15" s="506"/>
    </row>
    <row r="16" spans="1:31" ht="20.149999999999999" customHeight="1">
      <c r="A16" s="507" t="s">
        <v>41</v>
      </c>
      <c r="B16" s="510" t="s">
        <v>3</v>
      </c>
      <c r="C16" s="513" t="s">
        <v>4</v>
      </c>
      <c r="D16" s="514"/>
      <c r="E16" s="515"/>
      <c r="F16" s="519" t="s">
        <v>5</v>
      </c>
      <c r="G16" s="520"/>
      <c r="H16" s="520"/>
      <c r="I16" s="520"/>
      <c r="J16" s="520"/>
      <c r="K16" s="519" t="s">
        <v>42</v>
      </c>
      <c r="L16" s="520"/>
      <c r="M16" s="520"/>
      <c r="N16" s="520"/>
      <c r="O16" s="520"/>
      <c r="P16" s="520"/>
      <c r="Q16" s="520"/>
      <c r="R16" s="520"/>
      <c r="S16" s="520"/>
      <c r="T16" s="520"/>
      <c r="U16" s="520"/>
      <c r="V16" s="520"/>
      <c r="W16" s="520"/>
      <c r="X16" s="520"/>
      <c r="Y16" s="520"/>
      <c r="Z16" s="521"/>
    </row>
    <row r="17" spans="1:28" ht="20.149999999999999" customHeight="1">
      <c r="A17" s="508"/>
      <c r="B17" s="511"/>
      <c r="C17" s="516"/>
      <c r="D17" s="517"/>
      <c r="E17" s="518"/>
      <c r="F17" s="547" t="s">
        <v>6</v>
      </c>
      <c r="G17" s="473" t="s">
        <v>7</v>
      </c>
      <c r="H17" s="473"/>
      <c r="I17" s="473"/>
      <c r="J17" s="527"/>
      <c r="K17" s="522" t="s">
        <v>43</v>
      </c>
      <c r="L17" s="523"/>
      <c r="M17" s="523"/>
      <c r="N17" s="524"/>
      <c r="O17" s="522" t="s">
        <v>44</v>
      </c>
      <c r="P17" s="523"/>
      <c r="Q17" s="523"/>
      <c r="R17" s="525"/>
      <c r="S17" s="526" t="s">
        <v>45</v>
      </c>
      <c r="T17" s="523"/>
      <c r="U17" s="523"/>
      <c r="V17" s="524"/>
      <c r="W17" s="522" t="s">
        <v>46</v>
      </c>
      <c r="X17" s="523"/>
      <c r="Y17" s="523"/>
      <c r="Z17" s="523"/>
    </row>
    <row r="18" spans="1:28" ht="20.149999999999999" customHeight="1">
      <c r="A18" s="508"/>
      <c r="B18" s="511"/>
      <c r="C18" s="534" t="s">
        <v>88</v>
      </c>
      <c r="D18" s="467" t="s">
        <v>9</v>
      </c>
      <c r="E18" s="470" t="s">
        <v>39</v>
      </c>
      <c r="F18" s="548"/>
      <c r="G18" s="473" t="s">
        <v>10</v>
      </c>
      <c r="H18" s="473" t="s">
        <v>11</v>
      </c>
      <c r="I18" s="473" t="s">
        <v>12</v>
      </c>
      <c r="J18" s="527" t="s">
        <v>37</v>
      </c>
      <c r="K18" s="531" t="s">
        <v>123</v>
      </c>
      <c r="L18" s="532"/>
      <c r="M18" s="532"/>
      <c r="N18" s="532"/>
      <c r="O18" s="532"/>
      <c r="P18" s="532"/>
      <c r="Q18" s="532"/>
      <c r="R18" s="532"/>
      <c r="S18" s="532"/>
      <c r="T18" s="532"/>
      <c r="U18" s="532"/>
      <c r="V18" s="532"/>
      <c r="W18" s="532"/>
      <c r="X18" s="532"/>
      <c r="Y18" s="532"/>
      <c r="Z18" s="533"/>
    </row>
    <row r="19" spans="1:28" ht="20.149999999999999" customHeight="1">
      <c r="A19" s="508"/>
      <c r="B19" s="511"/>
      <c r="C19" s="534"/>
      <c r="D19" s="468"/>
      <c r="E19" s="471"/>
      <c r="F19" s="548"/>
      <c r="G19" s="473"/>
      <c r="H19" s="473"/>
      <c r="I19" s="473"/>
      <c r="J19" s="527"/>
      <c r="K19" s="475" t="s">
        <v>10</v>
      </c>
      <c r="L19" s="477" t="s">
        <v>11</v>
      </c>
      <c r="M19" s="529" t="s">
        <v>12</v>
      </c>
      <c r="N19" s="13" t="s">
        <v>47</v>
      </c>
      <c r="O19" s="475" t="s">
        <v>10</v>
      </c>
      <c r="P19" s="477" t="s">
        <v>11</v>
      </c>
      <c r="Q19" s="529" t="s">
        <v>12</v>
      </c>
      <c r="R19" s="13" t="s">
        <v>47</v>
      </c>
      <c r="S19" s="475" t="s">
        <v>10</v>
      </c>
      <c r="T19" s="477" t="s">
        <v>11</v>
      </c>
      <c r="U19" s="529" t="s">
        <v>12</v>
      </c>
      <c r="V19" s="13" t="s">
        <v>47</v>
      </c>
      <c r="W19" s="475" t="s">
        <v>10</v>
      </c>
      <c r="X19" s="477" t="s">
        <v>11</v>
      </c>
      <c r="Y19" s="529" t="s">
        <v>12</v>
      </c>
      <c r="Z19" s="107" t="s">
        <v>47</v>
      </c>
    </row>
    <row r="20" spans="1:28" ht="20.149999999999999" customHeight="1" thickBot="1">
      <c r="A20" s="509"/>
      <c r="B20" s="512"/>
      <c r="C20" s="535"/>
      <c r="D20" s="469"/>
      <c r="E20" s="472"/>
      <c r="F20" s="549"/>
      <c r="G20" s="474"/>
      <c r="H20" s="474"/>
      <c r="I20" s="474"/>
      <c r="J20" s="528"/>
      <c r="K20" s="476"/>
      <c r="L20" s="474"/>
      <c r="M20" s="530"/>
      <c r="N20" s="12" t="s">
        <v>25</v>
      </c>
      <c r="O20" s="476"/>
      <c r="P20" s="474"/>
      <c r="Q20" s="530"/>
      <c r="R20" s="12" t="s">
        <v>25</v>
      </c>
      <c r="S20" s="476"/>
      <c r="T20" s="474"/>
      <c r="U20" s="530"/>
      <c r="V20" s="12" t="s">
        <v>25</v>
      </c>
      <c r="W20" s="476"/>
      <c r="X20" s="474"/>
      <c r="Y20" s="530"/>
      <c r="Z20" s="108" t="s">
        <v>25</v>
      </c>
    </row>
    <row r="21" spans="1:28" ht="20.149999999999999" customHeight="1" thickBot="1">
      <c r="A21" s="424" t="s">
        <v>13</v>
      </c>
      <c r="B21" s="614" t="s">
        <v>56</v>
      </c>
      <c r="C21" s="614"/>
      <c r="D21" s="614"/>
      <c r="E21" s="614"/>
      <c r="F21" s="614"/>
      <c r="G21" s="614"/>
      <c r="H21" s="614"/>
      <c r="I21" s="614"/>
      <c r="J21" s="614"/>
      <c r="K21" s="614"/>
      <c r="L21" s="615"/>
      <c r="M21" s="615"/>
      <c r="N21" s="615"/>
      <c r="O21" s="615"/>
      <c r="P21" s="615"/>
      <c r="Q21" s="615"/>
      <c r="R21" s="615"/>
      <c r="S21" s="615"/>
      <c r="T21" s="615"/>
      <c r="U21" s="615"/>
      <c r="V21" s="615"/>
      <c r="W21" s="615"/>
      <c r="X21" s="615"/>
      <c r="Y21" s="615"/>
      <c r="Z21" s="615"/>
      <c r="AA21" s="616"/>
    </row>
    <row r="22" spans="1:28" ht="20.149999999999999" customHeight="1">
      <c r="A22" s="56" t="s">
        <v>14</v>
      </c>
      <c r="B22" s="96" t="s">
        <v>204</v>
      </c>
      <c r="C22" s="131"/>
      <c r="D22" s="20">
        <v>1</v>
      </c>
      <c r="E22" s="20">
        <v>2</v>
      </c>
      <c r="F22" s="3">
        <f>SUM(G22:J22)</f>
        <v>20</v>
      </c>
      <c r="G22" s="7">
        <f t="shared" ref="G22:J23" si="1">(K22+O22+S22+W22)</f>
        <v>0</v>
      </c>
      <c r="H22" s="7">
        <f t="shared" si="1"/>
        <v>0</v>
      </c>
      <c r="I22" s="7">
        <f t="shared" si="1"/>
        <v>20</v>
      </c>
      <c r="J22" s="57">
        <f t="shared" si="1"/>
        <v>0</v>
      </c>
      <c r="K22" s="129"/>
      <c r="L22" s="127"/>
      <c r="M22" s="127"/>
      <c r="N22" s="128"/>
      <c r="O22" s="130"/>
      <c r="P22" s="139"/>
      <c r="Q22" s="139">
        <v>20</v>
      </c>
      <c r="R22" s="140"/>
      <c r="S22" s="141"/>
      <c r="T22" s="139"/>
      <c r="U22" s="139"/>
      <c r="V22" s="57"/>
      <c r="W22" s="3"/>
      <c r="X22" s="7"/>
      <c r="Y22" s="7"/>
      <c r="Z22" s="7"/>
      <c r="AB22" s="345">
        <v>0</v>
      </c>
    </row>
    <row r="23" spans="1:28" ht="20.149999999999999" customHeight="1">
      <c r="A23" s="14" t="s">
        <v>15</v>
      </c>
      <c r="B23" s="96" t="s">
        <v>117</v>
      </c>
      <c r="C23" s="61"/>
      <c r="D23" s="409">
        <v>2</v>
      </c>
      <c r="E23" s="52">
        <v>2</v>
      </c>
      <c r="F23" s="59">
        <f>SUM(G23:J23)</f>
        <v>20</v>
      </c>
      <c r="G23" s="56">
        <f t="shared" si="1"/>
        <v>0</v>
      </c>
      <c r="H23" s="56">
        <f t="shared" si="1"/>
        <v>20</v>
      </c>
      <c r="I23" s="56">
        <f t="shared" si="1"/>
        <v>0</v>
      </c>
      <c r="J23" s="58">
        <f t="shared" si="1"/>
        <v>0</v>
      </c>
      <c r="K23" s="436"/>
      <c r="L23" s="435"/>
      <c r="M23" s="435"/>
      <c r="N23" s="437"/>
      <c r="O23" s="438"/>
      <c r="P23" s="149"/>
      <c r="Q23" s="149"/>
      <c r="R23" s="151"/>
      <c r="S23" s="150"/>
      <c r="T23" s="149">
        <v>20</v>
      </c>
      <c r="U23" s="149"/>
      <c r="V23" s="58"/>
      <c r="W23" s="59"/>
      <c r="X23" s="56"/>
      <c r="Y23" s="56"/>
      <c r="Z23" s="56"/>
      <c r="AB23" s="345">
        <v>5</v>
      </c>
    </row>
    <row r="24" spans="1:28" ht="20.149999999999999" customHeight="1">
      <c r="A24" s="56" t="s">
        <v>16</v>
      </c>
      <c r="B24" s="406" t="s">
        <v>63</v>
      </c>
      <c r="C24" s="2">
        <v>1</v>
      </c>
      <c r="D24" s="8">
        <v>1</v>
      </c>
      <c r="E24" s="126">
        <v>5</v>
      </c>
      <c r="F24" s="85">
        <f t="shared" ref="F24:F29" si="2">SUM(G24:J24)</f>
        <v>25</v>
      </c>
      <c r="G24" s="84">
        <f t="shared" ref="G24:J29" si="3">(K24+O24+S24+W24)</f>
        <v>15</v>
      </c>
      <c r="H24" s="84">
        <f t="shared" si="3"/>
        <v>10</v>
      </c>
      <c r="I24" s="84">
        <f t="shared" si="3"/>
        <v>0</v>
      </c>
      <c r="J24" s="8">
        <f t="shared" si="3"/>
        <v>0</v>
      </c>
      <c r="K24" s="426"/>
      <c r="L24" s="100"/>
      <c r="M24" s="100"/>
      <c r="N24" s="427"/>
      <c r="O24" s="428">
        <v>15</v>
      </c>
      <c r="P24" s="429">
        <v>10</v>
      </c>
      <c r="Q24" s="100"/>
      <c r="R24" s="430"/>
      <c r="S24" s="431"/>
      <c r="T24" s="432"/>
      <c r="U24" s="432"/>
      <c r="V24" s="433"/>
      <c r="W24" s="434"/>
      <c r="X24" s="432"/>
      <c r="Y24" s="432"/>
      <c r="Z24" s="432"/>
      <c r="AB24" s="345">
        <v>20</v>
      </c>
    </row>
    <row r="25" spans="1:28" ht="20.149999999999999" customHeight="1">
      <c r="A25" s="14" t="s">
        <v>17</v>
      </c>
      <c r="B25" s="53" t="s">
        <v>64</v>
      </c>
      <c r="C25" s="60">
        <v>1</v>
      </c>
      <c r="D25" s="52">
        <v>1</v>
      </c>
      <c r="E25" s="58">
        <v>6</v>
      </c>
      <c r="F25" s="59">
        <f t="shared" si="2"/>
        <v>25</v>
      </c>
      <c r="G25" s="56">
        <f t="shared" si="3"/>
        <v>15</v>
      </c>
      <c r="H25" s="56">
        <f t="shared" si="3"/>
        <v>10</v>
      </c>
      <c r="I25" s="56">
        <f t="shared" si="3"/>
        <v>0</v>
      </c>
      <c r="J25" s="52">
        <f t="shared" si="3"/>
        <v>0</v>
      </c>
      <c r="K25" s="45">
        <v>15</v>
      </c>
      <c r="L25" s="37">
        <v>10</v>
      </c>
      <c r="M25" s="14"/>
      <c r="N25" s="35"/>
      <c r="O25" s="36"/>
      <c r="P25" s="14"/>
      <c r="Q25" s="14"/>
      <c r="R25" s="38"/>
      <c r="S25" s="39"/>
      <c r="T25" s="46"/>
      <c r="U25" s="46"/>
      <c r="V25" s="47"/>
      <c r="W25" s="48"/>
      <c r="X25" s="46"/>
      <c r="Y25" s="46"/>
      <c r="Z25" s="46"/>
      <c r="AB25" s="345">
        <v>25</v>
      </c>
    </row>
    <row r="26" spans="1:28" ht="20.149999999999999" customHeight="1">
      <c r="A26" s="56" t="s">
        <v>18</v>
      </c>
      <c r="B26" s="53" t="s">
        <v>65</v>
      </c>
      <c r="C26" s="60">
        <v>1</v>
      </c>
      <c r="D26" s="52">
        <v>1</v>
      </c>
      <c r="E26" s="58">
        <v>4</v>
      </c>
      <c r="F26" s="59">
        <f t="shared" si="2"/>
        <v>20</v>
      </c>
      <c r="G26" s="56">
        <f t="shared" si="3"/>
        <v>10</v>
      </c>
      <c r="H26" s="56">
        <f t="shared" si="3"/>
        <v>10</v>
      </c>
      <c r="I26" s="56">
        <f t="shared" si="3"/>
        <v>0</v>
      </c>
      <c r="J26" s="52">
        <f t="shared" si="3"/>
        <v>0</v>
      </c>
      <c r="K26" s="45">
        <v>10</v>
      </c>
      <c r="L26" s="14">
        <v>10</v>
      </c>
      <c r="M26" s="14"/>
      <c r="N26" s="35"/>
      <c r="O26" s="36"/>
      <c r="P26" s="14"/>
      <c r="Q26" s="14"/>
      <c r="R26" s="38"/>
      <c r="S26" s="39"/>
      <c r="T26" s="46"/>
      <c r="U26" s="46"/>
      <c r="V26" s="47"/>
      <c r="W26" s="48"/>
      <c r="X26" s="46"/>
      <c r="Y26" s="46"/>
      <c r="Z26" s="46"/>
      <c r="AB26" s="399">
        <v>0</v>
      </c>
    </row>
    <row r="27" spans="1:28" ht="20.149999999999999" customHeight="1">
      <c r="A27" s="14" t="s">
        <v>30</v>
      </c>
      <c r="B27" s="53" t="s">
        <v>66</v>
      </c>
      <c r="C27" s="60"/>
      <c r="D27" s="350">
        <v>2</v>
      </c>
      <c r="E27" s="58">
        <v>3</v>
      </c>
      <c r="F27" s="59">
        <f t="shared" si="2"/>
        <v>20</v>
      </c>
      <c r="G27" s="56">
        <f t="shared" si="3"/>
        <v>10</v>
      </c>
      <c r="H27" s="56">
        <f t="shared" si="3"/>
        <v>10</v>
      </c>
      <c r="I27" s="56">
        <f t="shared" si="3"/>
        <v>0</v>
      </c>
      <c r="J27" s="52">
        <f t="shared" si="3"/>
        <v>0</v>
      </c>
      <c r="K27" s="40"/>
      <c r="L27" s="14"/>
      <c r="M27" s="37"/>
      <c r="N27" s="35"/>
      <c r="O27" s="55">
        <v>10</v>
      </c>
      <c r="P27" s="14">
        <v>10</v>
      </c>
      <c r="Q27" s="14"/>
      <c r="R27" s="38"/>
      <c r="S27" s="41"/>
      <c r="T27" s="49"/>
      <c r="U27" s="49"/>
      <c r="V27" s="50"/>
      <c r="W27" s="51"/>
      <c r="X27" s="49"/>
      <c r="Y27" s="49"/>
      <c r="Z27" s="49"/>
      <c r="AB27" s="345">
        <v>10</v>
      </c>
    </row>
    <row r="28" spans="1:28" ht="20.149999999999999" customHeight="1">
      <c r="A28" s="56" t="s">
        <v>31</v>
      </c>
      <c r="B28" s="77" t="s">
        <v>67</v>
      </c>
      <c r="C28" s="244"/>
      <c r="D28" s="350">
        <v>2</v>
      </c>
      <c r="E28" s="76">
        <v>3</v>
      </c>
      <c r="F28" s="63">
        <f t="shared" si="2"/>
        <v>15</v>
      </c>
      <c r="G28" s="56">
        <f t="shared" si="3"/>
        <v>5</v>
      </c>
      <c r="H28" s="56">
        <f t="shared" si="3"/>
        <v>10</v>
      </c>
      <c r="I28" s="56">
        <f t="shared" si="3"/>
        <v>0</v>
      </c>
      <c r="J28" s="52">
        <f t="shared" si="3"/>
        <v>0</v>
      </c>
      <c r="K28" s="75"/>
      <c r="L28" s="72"/>
      <c r="M28" s="72"/>
      <c r="N28" s="73"/>
      <c r="O28" s="87">
        <v>5</v>
      </c>
      <c r="P28" s="294">
        <v>10</v>
      </c>
      <c r="Q28" s="74"/>
      <c r="R28" s="73"/>
      <c r="S28" s="41"/>
      <c r="T28" s="49"/>
      <c r="U28" s="49"/>
      <c r="V28" s="50"/>
      <c r="W28" s="51"/>
      <c r="X28" s="49"/>
      <c r="Y28" s="49"/>
      <c r="Z28" s="49"/>
      <c r="AB28" s="345">
        <v>0</v>
      </c>
    </row>
    <row r="29" spans="1:28" ht="20.149999999999999" customHeight="1">
      <c r="A29" s="14" t="s">
        <v>32</v>
      </c>
      <c r="B29" s="53" t="s">
        <v>89</v>
      </c>
      <c r="C29" s="60">
        <v>1</v>
      </c>
      <c r="D29" s="52">
        <v>1</v>
      </c>
      <c r="E29" s="52">
        <v>5</v>
      </c>
      <c r="F29" s="59">
        <f t="shared" si="2"/>
        <v>25</v>
      </c>
      <c r="G29" s="56">
        <f t="shared" si="3"/>
        <v>15</v>
      </c>
      <c r="H29" s="56">
        <f t="shared" si="3"/>
        <v>10</v>
      </c>
      <c r="I29" s="56">
        <f t="shared" si="3"/>
        <v>0</v>
      </c>
      <c r="J29" s="52">
        <f t="shared" si="3"/>
        <v>0</v>
      </c>
      <c r="K29" s="40"/>
      <c r="L29" s="14"/>
      <c r="M29" s="14"/>
      <c r="N29" s="35"/>
      <c r="O29" s="87"/>
      <c r="P29" s="54"/>
      <c r="Q29" s="37"/>
      <c r="R29" s="42"/>
      <c r="S29" s="45">
        <v>15</v>
      </c>
      <c r="T29" s="37">
        <v>10</v>
      </c>
      <c r="U29" s="37"/>
      <c r="V29" s="42"/>
      <c r="W29" s="40"/>
      <c r="X29" s="37"/>
      <c r="Y29" s="37"/>
      <c r="Z29" s="37"/>
      <c r="AB29" s="345">
        <v>20</v>
      </c>
    </row>
    <row r="30" spans="1:28" ht="20.149999999999999" customHeight="1" thickBot="1">
      <c r="A30" s="66"/>
      <c r="B30" s="349"/>
      <c r="C30" s="315"/>
      <c r="D30" s="316"/>
      <c r="E30" s="316"/>
      <c r="F30" s="85"/>
      <c r="G30" s="84"/>
      <c r="H30" s="84"/>
      <c r="I30" s="84"/>
      <c r="J30" s="126"/>
      <c r="K30" s="162"/>
      <c r="L30" s="144"/>
      <c r="M30" s="161"/>
      <c r="N30" s="145"/>
      <c r="O30" s="146"/>
      <c r="P30" s="144"/>
      <c r="Q30" s="144"/>
      <c r="R30" s="145"/>
      <c r="S30" s="146"/>
      <c r="T30" s="144"/>
      <c r="U30" s="144"/>
      <c r="V30" s="161"/>
      <c r="W30" s="162"/>
      <c r="X30" s="144"/>
      <c r="Y30" s="144"/>
      <c r="Z30" s="144"/>
    </row>
    <row r="31" spans="1:28" ht="20.149999999999999" customHeight="1" thickTop="1">
      <c r="A31" s="422"/>
      <c r="B31" s="550" t="s">
        <v>19</v>
      </c>
      <c r="C31" s="552">
        <f t="shared" ref="C31:K31" si="4">SUM(C22:C30)</f>
        <v>4</v>
      </c>
      <c r="D31" s="489">
        <f t="shared" si="4"/>
        <v>11</v>
      </c>
      <c r="E31" s="485">
        <f t="shared" si="4"/>
        <v>30</v>
      </c>
      <c r="F31" s="487">
        <f t="shared" si="4"/>
        <v>170</v>
      </c>
      <c r="G31" s="489">
        <f t="shared" si="4"/>
        <v>70</v>
      </c>
      <c r="H31" s="489">
        <f t="shared" si="4"/>
        <v>80</v>
      </c>
      <c r="I31" s="489">
        <f t="shared" si="4"/>
        <v>20</v>
      </c>
      <c r="J31" s="485">
        <f t="shared" si="4"/>
        <v>0</v>
      </c>
      <c r="K31" s="410">
        <f t="shared" si="4"/>
        <v>25</v>
      </c>
      <c r="L31" s="411">
        <f t="shared" ref="L31:Z31" si="5">SUM(L22:L30)</f>
        <v>20</v>
      </c>
      <c r="M31" s="411">
        <f t="shared" si="5"/>
        <v>0</v>
      </c>
      <c r="N31" s="412">
        <f t="shared" si="5"/>
        <v>0</v>
      </c>
      <c r="O31" s="410">
        <f t="shared" si="5"/>
        <v>30</v>
      </c>
      <c r="P31" s="411">
        <f t="shared" si="5"/>
        <v>30</v>
      </c>
      <c r="Q31" s="411">
        <f t="shared" si="5"/>
        <v>20</v>
      </c>
      <c r="R31" s="413">
        <f t="shared" si="5"/>
        <v>0</v>
      </c>
      <c r="S31" s="414">
        <f t="shared" si="5"/>
        <v>15</v>
      </c>
      <c r="T31" s="411">
        <f t="shared" si="5"/>
        <v>30</v>
      </c>
      <c r="U31" s="411">
        <f t="shared" si="5"/>
        <v>0</v>
      </c>
      <c r="V31" s="412">
        <f t="shared" si="5"/>
        <v>0</v>
      </c>
      <c r="W31" s="410">
        <f t="shared" si="5"/>
        <v>0</v>
      </c>
      <c r="X31" s="411">
        <f t="shared" si="5"/>
        <v>0</v>
      </c>
      <c r="Y31" s="411">
        <f t="shared" si="5"/>
        <v>0</v>
      </c>
      <c r="Z31" s="413">
        <f t="shared" si="5"/>
        <v>0</v>
      </c>
    </row>
    <row r="32" spans="1:28" ht="20.149999999999999" customHeight="1" thickBot="1">
      <c r="A32" s="423"/>
      <c r="B32" s="551"/>
      <c r="C32" s="553"/>
      <c r="D32" s="490"/>
      <c r="E32" s="486"/>
      <c r="F32" s="488"/>
      <c r="G32" s="490"/>
      <c r="H32" s="490"/>
      <c r="I32" s="490"/>
      <c r="J32" s="486"/>
      <c r="K32" s="491">
        <f>SUM(K31:N31)</f>
        <v>45</v>
      </c>
      <c r="L32" s="492"/>
      <c r="M32" s="492"/>
      <c r="N32" s="493"/>
      <c r="O32" s="491">
        <f>SUM(O31:R31)</f>
        <v>80</v>
      </c>
      <c r="P32" s="492"/>
      <c r="Q32" s="492"/>
      <c r="R32" s="493"/>
      <c r="S32" s="491">
        <f>SUM(S31:V31)</f>
        <v>45</v>
      </c>
      <c r="T32" s="492"/>
      <c r="U32" s="492"/>
      <c r="V32" s="493"/>
      <c r="W32" s="491">
        <f>SUM(W31:Z31)</f>
        <v>0</v>
      </c>
      <c r="X32" s="492"/>
      <c r="Y32" s="492"/>
      <c r="Z32" s="493"/>
      <c r="AA32" s="11" t="b">
        <f>SUM(K32:Z32)=F31</f>
        <v>1</v>
      </c>
    </row>
    <row r="33" spans="1:28" s="21" customFormat="1" ht="20.149999999999999" customHeight="1">
      <c r="A33" s="554" t="s">
        <v>48</v>
      </c>
      <c r="B33" s="555"/>
      <c r="C33" s="560" t="s">
        <v>88</v>
      </c>
      <c r="D33" s="563" t="s">
        <v>9</v>
      </c>
      <c r="E33" s="566" t="s">
        <v>39</v>
      </c>
      <c r="F33" s="569" t="s">
        <v>6</v>
      </c>
      <c r="G33" s="572" t="s">
        <v>10</v>
      </c>
      <c r="H33" s="572" t="s">
        <v>11</v>
      </c>
      <c r="I33" s="572" t="s">
        <v>12</v>
      </c>
      <c r="J33" s="575" t="s">
        <v>37</v>
      </c>
      <c r="K33" s="482" t="s">
        <v>43</v>
      </c>
      <c r="L33" s="483"/>
      <c r="M33" s="483"/>
      <c r="N33" s="484"/>
      <c r="O33" s="482" t="s">
        <v>44</v>
      </c>
      <c r="P33" s="483"/>
      <c r="Q33" s="483"/>
      <c r="R33" s="484"/>
      <c r="S33" s="482" t="s">
        <v>45</v>
      </c>
      <c r="T33" s="483"/>
      <c r="U33" s="483"/>
      <c r="V33" s="484"/>
      <c r="W33" s="482" t="s">
        <v>46</v>
      </c>
      <c r="X33" s="483"/>
      <c r="Y33" s="483"/>
      <c r="Z33" s="484"/>
      <c r="AB33" s="346"/>
    </row>
    <row r="34" spans="1:28" s="21" customFormat="1" ht="20.149999999999999" customHeight="1">
      <c r="A34" s="556"/>
      <c r="B34" s="557"/>
      <c r="C34" s="561"/>
      <c r="D34" s="564"/>
      <c r="E34" s="567"/>
      <c r="F34" s="570"/>
      <c r="G34" s="573"/>
      <c r="H34" s="573"/>
      <c r="I34" s="573"/>
      <c r="J34" s="576"/>
      <c r="K34" s="584" t="s">
        <v>10</v>
      </c>
      <c r="L34" s="583" t="s">
        <v>11</v>
      </c>
      <c r="M34" s="582" t="s">
        <v>12</v>
      </c>
      <c r="N34" s="415" t="s">
        <v>47</v>
      </c>
      <c r="O34" s="584" t="s">
        <v>10</v>
      </c>
      <c r="P34" s="583" t="s">
        <v>11</v>
      </c>
      <c r="Q34" s="582" t="s">
        <v>12</v>
      </c>
      <c r="R34" s="415" t="s">
        <v>47</v>
      </c>
      <c r="S34" s="584" t="s">
        <v>10</v>
      </c>
      <c r="T34" s="583" t="s">
        <v>11</v>
      </c>
      <c r="U34" s="582" t="s">
        <v>12</v>
      </c>
      <c r="V34" s="415" t="s">
        <v>47</v>
      </c>
      <c r="W34" s="584" t="s">
        <v>10</v>
      </c>
      <c r="X34" s="583" t="s">
        <v>11</v>
      </c>
      <c r="Y34" s="582" t="s">
        <v>12</v>
      </c>
      <c r="Z34" s="415" t="s">
        <v>47</v>
      </c>
      <c r="AB34" s="346"/>
    </row>
    <row r="35" spans="1:28" s="21" customFormat="1" ht="20.149999999999999" customHeight="1" thickBot="1">
      <c r="A35" s="556"/>
      <c r="B35" s="557"/>
      <c r="C35" s="562"/>
      <c r="D35" s="565"/>
      <c r="E35" s="568"/>
      <c r="F35" s="571"/>
      <c r="G35" s="574"/>
      <c r="H35" s="574"/>
      <c r="I35" s="574"/>
      <c r="J35" s="577"/>
      <c r="K35" s="585"/>
      <c r="L35" s="574"/>
      <c r="M35" s="565"/>
      <c r="N35" s="416" t="s">
        <v>25</v>
      </c>
      <c r="O35" s="585"/>
      <c r="P35" s="574"/>
      <c r="Q35" s="565"/>
      <c r="R35" s="416" t="s">
        <v>25</v>
      </c>
      <c r="S35" s="585"/>
      <c r="T35" s="574"/>
      <c r="U35" s="565"/>
      <c r="V35" s="416" t="s">
        <v>25</v>
      </c>
      <c r="W35" s="585"/>
      <c r="X35" s="574"/>
      <c r="Y35" s="565"/>
      <c r="Z35" s="416" t="s">
        <v>25</v>
      </c>
      <c r="AB35" s="346"/>
    </row>
    <row r="36" spans="1:28" s="21" customFormat="1" ht="20.149999999999999" customHeight="1">
      <c r="A36" s="556"/>
      <c r="B36" s="557"/>
      <c r="C36" s="578">
        <f t="shared" ref="C36:Z36" si="6">C31</f>
        <v>4</v>
      </c>
      <c r="D36" s="478">
        <f t="shared" si="6"/>
        <v>11</v>
      </c>
      <c r="E36" s="480">
        <f t="shared" si="6"/>
        <v>30</v>
      </c>
      <c r="F36" s="580">
        <f t="shared" si="6"/>
        <v>170</v>
      </c>
      <c r="G36" s="478">
        <f t="shared" si="6"/>
        <v>70</v>
      </c>
      <c r="H36" s="478">
        <f t="shared" si="6"/>
        <v>80</v>
      </c>
      <c r="I36" s="478">
        <f t="shared" si="6"/>
        <v>20</v>
      </c>
      <c r="J36" s="480">
        <f t="shared" si="6"/>
        <v>0</v>
      </c>
      <c r="K36" s="417">
        <f t="shared" si="6"/>
        <v>25</v>
      </c>
      <c r="L36" s="418">
        <f t="shared" si="6"/>
        <v>20</v>
      </c>
      <c r="M36" s="418">
        <f t="shared" si="6"/>
        <v>0</v>
      </c>
      <c r="N36" s="419">
        <f t="shared" si="6"/>
        <v>0</v>
      </c>
      <c r="O36" s="417">
        <f t="shared" si="6"/>
        <v>30</v>
      </c>
      <c r="P36" s="418">
        <f>P31</f>
        <v>30</v>
      </c>
      <c r="Q36" s="418">
        <f t="shared" si="6"/>
        <v>20</v>
      </c>
      <c r="R36" s="420">
        <f t="shared" si="6"/>
        <v>0</v>
      </c>
      <c r="S36" s="417">
        <f t="shared" si="6"/>
        <v>15</v>
      </c>
      <c r="T36" s="418">
        <f t="shared" si="6"/>
        <v>30</v>
      </c>
      <c r="U36" s="418">
        <f t="shared" si="6"/>
        <v>0</v>
      </c>
      <c r="V36" s="419">
        <f t="shared" si="6"/>
        <v>0</v>
      </c>
      <c r="W36" s="421">
        <f t="shared" si="6"/>
        <v>0</v>
      </c>
      <c r="X36" s="418">
        <f t="shared" si="6"/>
        <v>0</v>
      </c>
      <c r="Y36" s="418">
        <f t="shared" si="6"/>
        <v>0</v>
      </c>
      <c r="Z36" s="419">
        <f t="shared" si="6"/>
        <v>0</v>
      </c>
      <c r="AB36" s="346"/>
    </row>
    <row r="37" spans="1:28" s="21" customFormat="1" ht="20.149999999999999" customHeight="1" thickBot="1">
      <c r="A37" s="556"/>
      <c r="B37" s="557"/>
      <c r="C37" s="579"/>
      <c r="D37" s="479"/>
      <c r="E37" s="481"/>
      <c r="F37" s="581"/>
      <c r="G37" s="479"/>
      <c r="H37" s="479"/>
      <c r="I37" s="479"/>
      <c r="J37" s="481"/>
      <c r="K37" s="455">
        <f>SUM(K36:N36)</f>
        <v>45</v>
      </c>
      <c r="L37" s="456"/>
      <c r="M37" s="456"/>
      <c r="N37" s="457"/>
      <c r="O37" s="455">
        <f>SUM(O36:R36)</f>
        <v>80</v>
      </c>
      <c r="P37" s="456"/>
      <c r="Q37" s="456"/>
      <c r="R37" s="457"/>
      <c r="S37" s="455">
        <f>SUM(S36:V36)</f>
        <v>45</v>
      </c>
      <c r="T37" s="456"/>
      <c r="U37" s="456"/>
      <c r="V37" s="457"/>
      <c r="W37" s="455">
        <f>SUM(W36:Z36)</f>
        <v>0</v>
      </c>
      <c r="X37" s="456"/>
      <c r="Y37" s="456"/>
      <c r="Z37" s="457"/>
      <c r="AA37" s="21" t="b">
        <f>SUM(K37:Z37)=F36</f>
        <v>1</v>
      </c>
      <c r="AB37" s="346"/>
    </row>
    <row r="38" spans="1:28" s="21" customFormat="1" ht="20.149999999999999" customHeight="1">
      <c r="A38" s="556"/>
      <c r="B38" s="557"/>
      <c r="C38" s="589" t="s">
        <v>20</v>
      </c>
      <c r="D38" s="590"/>
      <c r="E38" s="591"/>
      <c r="F38" s="604" t="s">
        <v>21</v>
      </c>
      <c r="G38" s="483"/>
      <c r="H38" s="483"/>
      <c r="I38" s="483"/>
      <c r="J38" s="484"/>
      <c r="K38" s="598">
        <f>SUM(IF(COUNTA(K22:N22)&gt;0,$C22,0),IF(COUNTA(K23:N23)&gt;0,$C23,0),IF(COUNTA(K24:N24)&gt;0,$C24,0),IF(COUNTA(K25:N25)&gt;0,$C25,0),IF(COUNTA(K26:N26)&gt;0,$C26,0),IF(COUNTA(K27:N27)&gt;0,$C27,0),IF(COUNTA(K28:N28)&gt;0,$C28,0),IF(COUNTA(K29:N29)&gt;0,$C29,0),IF(COUNTA(K30:N30)&gt;0,$C30,0))</f>
        <v>2</v>
      </c>
      <c r="L38" s="599"/>
      <c r="M38" s="599"/>
      <c r="N38" s="600"/>
      <c r="O38" s="598">
        <f t="shared" ref="O38" si="7">SUM(IF(COUNTA(O22:R22)&gt;0,$C22,0),IF(COUNTA(O23:R23)&gt;0,$C23,0),IF(COUNTA(O24:R24)&gt;0,$C24,0),IF(COUNTA(O25:R25)&gt;0,$C25,0),IF(COUNTA(O26:R26)&gt;0,$C26,0),IF(COUNTA(O27:R27)&gt;0,$C27,0),IF(COUNTA(O28:R28)&gt;0,$C28,0),IF(COUNTA(O29:R29)&gt;0,$C29,0),IF(COUNTA(O30:R30)&gt;0,$C30,0))</f>
        <v>1</v>
      </c>
      <c r="P38" s="599"/>
      <c r="Q38" s="599"/>
      <c r="R38" s="600"/>
      <c r="S38" s="598">
        <f t="shared" ref="S38" si="8">SUM(IF(COUNTA(S22:V22)&gt;0,$C22,0),IF(COUNTA(S23:V23)&gt;0,$C23,0),IF(COUNTA(S24:V24)&gt;0,$C24,0),IF(COUNTA(S25:V25)&gt;0,$C25,0),IF(COUNTA(S26:V26)&gt;0,$C26,0),IF(COUNTA(S27:V27)&gt;0,$C27,0),IF(COUNTA(S28:V28)&gt;0,$C28,0),IF(COUNTA(S29:V29)&gt;0,$C29,0),IF(COUNTA(S30:V30)&gt;0,$C30,0))</f>
        <v>1</v>
      </c>
      <c r="T38" s="599"/>
      <c r="U38" s="599"/>
      <c r="V38" s="600"/>
      <c r="W38" s="598">
        <f t="shared" ref="W38" si="9">SUM(IF(COUNTA(W22:Z22)&gt;0,$C22,0),IF(COUNTA(W23:Z23)&gt;0,$C23,0),IF(COUNTA(W24:Z24)&gt;0,$C24,0),IF(COUNTA(W25:Z25)&gt;0,$C25,0),IF(COUNTA(W26:Z26)&gt;0,$C26,0),IF(COUNTA(W27:Z27)&gt;0,$C27,0),IF(COUNTA(W28:Z28)&gt;0,$C28,0),IF(COUNTA(W29:Z29)&gt;0,$C29,0),IF(COUNTA(W30:Z30)&gt;0,$C30,0))</f>
        <v>0</v>
      </c>
      <c r="X38" s="599"/>
      <c r="Y38" s="599"/>
      <c r="Z38" s="600"/>
      <c r="AA38" s="62">
        <f>SUM(K38:Z38)</f>
        <v>4</v>
      </c>
      <c r="AB38" s="346" t="b">
        <f>C36=AA38</f>
        <v>1</v>
      </c>
    </row>
    <row r="39" spans="1:28" s="21" customFormat="1" ht="20.149999999999999" customHeight="1">
      <c r="A39" s="556"/>
      <c r="B39" s="557"/>
      <c r="C39" s="592"/>
      <c r="D39" s="593"/>
      <c r="E39" s="594"/>
      <c r="F39" s="601" t="s">
        <v>22</v>
      </c>
      <c r="G39" s="602"/>
      <c r="H39" s="602"/>
      <c r="I39" s="602"/>
      <c r="J39" s="603"/>
      <c r="K39" s="458">
        <f>SUM(IF(COUNTA(K22:N22)&gt;0,$D22,0),IF(COUNTA(K23:N23)&gt;0,$D23,0),IF(COUNTA(K24:N24)&gt;0,$D24,0),IF(COUNTA(K25:N25)&gt;0,$D25,0),IF(COUNTA(K26:N26)&gt;0,$D26,0),IF(COUNTA(K27:N27)&gt;0,$D27,0),IF(COUNTA(K28:N28)&gt;0,$D28,0),IF(COUNTA(K29:N29)&gt;0,$D29,0),IF(COUNTA(K30:N30)&gt;0,$D30,0))</f>
        <v>2</v>
      </c>
      <c r="L39" s="459"/>
      <c r="M39" s="459"/>
      <c r="N39" s="460"/>
      <c r="O39" s="458">
        <f t="shared" ref="O39" si="10">SUM(IF(COUNTA(O22:R22)&gt;0,$D22,0),IF(COUNTA(O23:R23)&gt;0,$D23,0),IF(COUNTA(O24:R24)&gt;0,$D24,0),IF(COUNTA(O25:R25)&gt;0,$D25,0),IF(COUNTA(O26:R26)&gt;0,$D26,0),IF(COUNTA(O27:R27)&gt;0,$D27,0),IF(COUNTA(O28:R28)&gt;0,$D28,0),IF(COUNTA(O29:R29)&gt;0,$D29,0),IF(COUNTA(O30:R30)&gt;0,$D30,0))</f>
        <v>6</v>
      </c>
      <c r="P39" s="459"/>
      <c r="Q39" s="459"/>
      <c r="R39" s="460"/>
      <c r="S39" s="458">
        <f t="shared" ref="S39" si="11">SUM(IF(COUNTA(S22:V22)&gt;0,$D22,0),IF(COUNTA(S23:V23)&gt;0,$D23,0),IF(COUNTA(S24:V24)&gt;0,$D24,0),IF(COUNTA(S25:V25)&gt;0,$D25,0),IF(COUNTA(S26:V26)&gt;0,$D26,0),IF(COUNTA(S27:V27)&gt;0,$D27,0),IF(COUNTA(S28:V28)&gt;0,$D28,0),IF(COUNTA(S29:V29)&gt;0,$D29,0),IF(COUNTA(S30:V30)&gt;0,$D30,0))</f>
        <v>3</v>
      </c>
      <c r="T39" s="459"/>
      <c r="U39" s="459"/>
      <c r="V39" s="460"/>
      <c r="W39" s="458">
        <f t="shared" ref="W39" si="12">SUM(IF(COUNTA(W22:Z22)&gt;0,$D22,0),IF(COUNTA(W23:Z23)&gt;0,$D23,0),IF(COUNTA(W24:Z24)&gt;0,$D24,0),IF(COUNTA(W25:Z25)&gt;0,$D25,0),IF(COUNTA(W26:Z26)&gt;0,$D26,0),IF(COUNTA(W27:Z27)&gt;0,$D27,0),IF(COUNTA(W28:Z28)&gt;0,$D28,0),IF(COUNTA(W29:Z29)&gt;0,$D29,0),IF(COUNTA(W30:Z30)&gt;0,$D30,0))</f>
        <v>0</v>
      </c>
      <c r="X39" s="459"/>
      <c r="Y39" s="459"/>
      <c r="Z39" s="460"/>
      <c r="AA39" s="62">
        <f>SUM(K39:Z39)</f>
        <v>11</v>
      </c>
      <c r="AB39" s="346" t="b">
        <f>AA39=D36</f>
        <v>1</v>
      </c>
    </row>
    <row r="40" spans="1:28" s="21" customFormat="1" ht="20.149999999999999" customHeight="1" thickBot="1">
      <c r="A40" s="558"/>
      <c r="B40" s="559"/>
      <c r="C40" s="595"/>
      <c r="D40" s="596"/>
      <c r="E40" s="597"/>
      <c r="F40" s="461" t="s">
        <v>39</v>
      </c>
      <c r="G40" s="462"/>
      <c r="H40" s="462"/>
      <c r="I40" s="462"/>
      <c r="J40" s="463"/>
      <c r="K40" s="455">
        <f>SUM(IF(COUNTA(K22:N22)&gt;0,$E22,0),IF(COUNTA(K23:N23)&gt;0,$E23,0),IF(COUNTA(K24:N24)&gt;0,$E24,0),IF(COUNTA(K25:N25)&gt;0,$E25,0),IF(COUNTA(K26:N26)&gt;0,$E26,0),IF(COUNTA(K27:N27)&gt;0,$E27,0),IF(COUNTA(K28:N28)&gt;0,$E28,0),IF(COUNTA(K29:N29)&gt;0,$E29,0),IF(COUNTA(K30:N30)&gt;0,$E30,0))</f>
        <v>10</v>
      </c>
      <c r="L40" s="456"/>
      <c r="M40" s="456"/>
      <c r="N40" s="457"/>
      <c r="O40" s="586">
        <f t="shared" ref="O40" si="13">SUM(IF(COUNTA(O22:R22)&gt;0,$E22,0),IF(COUNTA(O23:R23)&gt;0,$E23,0),IF(COUNTA(O24:R24)&gt;0,$E24,0),IF(COUNTA(O25:R25)&gt;0,$E25,0),IF(COUNTA(O26:R26)&gt;0,$E26,0),IF(COUNTA(O27:R27)&gt;0,$E27,0),IF(COUNTA(O28:R28)&gt;0,$E28,0),IF(COUNTA(O29:R29)&gt;0,$E29,0),IF(COUNTA(O30:R30)&gt;0,$E30,0))</f>
        <v>13</v>
      </c>
      <c r="P40" s="587"/>
      <c r="Q40" s="587"/>
      <c r="R40" s="588"/>
      <c r="S40" s="586">
        <f t="shared" ref="S40" si="14">SUM(IF(COUNTA(S22:V22)&gt;0,$E22,0),IF(COUNTA(S23:V23)&gt;0,$E23,0),IF(COUNTA(S24:V24)&gt;0,$E24,0),IF(COUNTA(S25:V25)&gt;0,$E25,0),IF(COUNTA(S26:V26)&gt;0,$E26,0),IF(COUNTA(S27:V27)&gt;0,$E27,0),IF(COUNTA(S28:V28)&gt;0,$E28,0),IF(COUNTA(S29:V29)&gt;0,$E29,0),IF(COUNTA(S30:V30)&gt;0,$E30,0))</f>
        <v>7</v>
      </c>
      <c r="T40" s="587"/>
      <c r="U40" s="587"/>
      <c r="V40" s="588"/>
      <c r="W40" s="586">
        <f t="shared" ref="W40" si="15">SUM(IF(COUNTA(W22:Z22)&gt;0,$E22,0),IF(COUNTA(W23:Z23)&gt;0,$E23,0),IF(COUNTA(W24:Z24)&gt;0,$E24,0),IF(COUNTA(W25:Z25)&gt;0,$E25,0),IF(COUNTA(W26:Z26)&gt;0,$E26,0),IF(COUNTA(W27:Z27)&gt;0,$E27,0),IF(COUNTA(W28:Z28)&gt;0,$E28,0),IF(COUNTA(W29:Z29)&gt;0,$E29,0),IF(COUNTA(W30:Z30)&gt;0,$E30,0))</f>
        <v>0</v>
      </c>
      <c r="X40" s="587"/>
      <c r="Y40" s="587"/>
      <c r="Z40" s="588"/>
      <c r="AA40" s="62">
        <f>SUM(K40:Z40)</f>
        <v>30</v>
      </c>
      <c r="AB40" s="346" t="b">
        <f>AA40=E36</f>
        <v>1</v>
      </c>
    </row>
    <row r="41" spans="1:28" ht="20.149999999999999" customHeight="1">
      <c r="A41" s="117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3"/>
      <c r="O41" s="91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118"/>
    </row>
    <row r="42" spans="1:28" ht="20.149999999999999" customHeight="1">
      <c r="A42" s="109" t="s">
        <v>23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22"/>
      <c r="O42" s="23"/>
      <c r="P42" s="9" t="s">
        <v>60</v>
      </c>
      <c r="Q42" s="1"/>
      <c r="R42" s="4"/>
      <c r="S42" s="4"/>
      <c r="T42" s="4"/>
      <c r="U42" s="4"/>
      <c r="V42" s="6" t="s">
        <v>231</v>
      </c>
      <c r="W42" s="24"/>
      <c r="Y42" s="4"/>
      <c r="Z42" s="110"/>
    </row>
    <row r="43" spans="1:28" ht="20.149999999999999" customHeight="1">
      <c r="A43" s="109"/>
      <c r="B43" s="5" t="s">
        <v>205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22"/>
      <c r="O43" s="23"/>
      <c r="P43" s="9"/>
      <c r="Q43" s="1"/>
      <c r="R43" s="4"/>
      <c r="S43" s="4"/>
      <c r="T43" s="4"/>
      <c r="U43" s="4"/>
      <c r="V43" s="4"/>
      <c r="W43" s="24"/>
      <c r="Y43" s="4"/>
      <c r="Z43" s="110"/>
    </row>
    <row r="44" spans="1:28" ht="20.149999999999999" customHeight="1">
      <c r="A44" s="109"/>
      <c r="B44" s="15" t="s">
        <v>206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22"/>
      <c r="O44" s="23"/>
      <c r="P44" s="9"/>
      <c r="Q44" s="1"/>
      <c r="R44" s="4"/>
      <c r="S44" s="4"/>
      <c r="T44" s="4"/>
      <c r="U44" s="4"/>
      <c r="V44" s="4"/>
      <c r="W44" s="24"/>
      <c r="Y44" s="4"/>
      <c r="Z44" s="110"/>
    </row>
    <row r="45" spans="1:28" ht="20.149999999999999" customHeight="1">
      <c r="A45" s="119"/>
      <c r="B45" s="5" t="s">
        <v>222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25"/>
      <c r="O45" s="26"/>
      <c r="P45" s="16" t="s">
        <v>24</v>
      </c>
      <c r="Q45" s="1"/>
      <c r="R45" s="10"/>
      <c r="S45" s="10"/>
      <c r="T45" s="10"/>
      <c r="U45" s="10"/>
      <c r="V45" s="10"/>
      <c r="W45" s="10"/>
      <c r="X45" s="10"/>
      <c r="Y45" s="10"/>
      <c r="Z45" s="111"/>
    </row>
    <row r="46" spans="1:28" ht="15.5">
      <c r="A46" s="119"/>
      <c r="B46" s="5" t="s">
        <v>241</v>
      </c>
      <c r="C46" s="445"/>
      <c r="D46" s="445"/>
      <c r="E46" s="445"/>
      <c r="F46" s="445"/>
      <c r="G46" s="445"/>
      <c r="H46" s="445"/>
      <c r="I46" s="445"/>
      <c r="J46" s="445"/>
      <c r="K46" s="445"/>
      <c r="L46" s="445"/>
      <c r="M46" s="445"/>
      <c r="N46" s="25"/>
      <c r="O46" s="26"/>
      <c r="P46" s="9" t="s">
        <v>10</v>
      </c>
      <c r="Q46" s="27" t="s">
        <v>49</v>
      </c>
      <c r="R46" s="10"/>
      <c r="S46" s="10"/>
      <c r="T46" s="10"/>
      <c r="U46" s="10"/>
      <c r="V46" s="10"/>
      <c r="W46" s="10"/>
      <c r="X46" s="10"/>
      <c r="Y46" s="10"/>
      <c r="Z46" s="111"/>
    </row>
    <row r="47" spans="1:28" ht="20.149999999999999" customHeight="1">
      <c r="A47" s="119"/>
      <c r="B47" s="5" t="s">
        <v>242</v>
      </c>
      <c r="C47" s="5"/>
      <c r="D47" s="9"/>
      <c r="E47" s="9"/>
      <c r="F47" s="9"/>
      <c r="G47" s="9"/>
      <c r="H47" s="9"/>
      <c r="I47" s="9"/>
      <c r="J47" s="9"/>
      <c r="K47" s="9"/>
      <c r="L47" s="9"/>
      <c r="M47" s="9"/>
      <c r="N47" s="22"/>
      <c r="O47" s="26"/>
      <c r="P47" s="9" t="s">
        <v>11</v>
      </c>
      <c r="Q47" s="27" t="s">
        <v>50</v>
      </c>
      <c r="R47" s="10"/>
      <c r="S47" s="10"/>
      <c r="T47" s="9"/>
      <c r="U47" s="10"/>
      <c r="V47" s="10"/>
      <c r="W47" s="10"/>
      <c r="X47" s="10"/>
      <c r="Y47" s="10"/>
      <c r="Z47" s="111"/>
    </row>
    <row r="48" spans="1:28" ht="20.149999999999999" customHeight="1">
      <c r="A48" s="119"/>
      <c r="C48" s="15"/>
      <c r="D48" s="9"/>
      <c r="E48" s="9"/>
      <c r="F48" s="9"/>
      <c r="G48" s="9"/>
      <c r="H48" s="9"/>
      <c r="I48" s="9"/>
      <c r="J48" s="9"/>
      <c r="K48" s="9"/>
      <c r="L48" s="9"/>
      <c r="M48" s="9"/>
      <c r="N48" s="22"/>
      <c r="O48" s="26"/>
      <c r="P48" s="9" t="s">
        <v>12</v>
      </c>
      <c r="Q48" s="27" t="s">
        <v>51</v>
      </c>
      <c r="R48" s="10"/>
      <c r="S48" s="10"/>
      <c r="T48" s="10"/>
      <c r="U48" s="10"/>
      <c r="V48" s="10"/>
      <c r="W48" s="10"/>
      <c r="X48" s="10"/>
      <c r="Y48" s="10"/>
      <c r="Z48" s="111"/>
    </row>
    <row r="49" spans="1:26" ht="20.149999999999999" customHeight="1">
      <c r="A49" s="119"/>
      <c r="B49" s="15" t="s">
        <v>114</v>
      </c>
      <c r="C49" s="15"/>
      <c r="D49" s="9"/>
      <c r="E49" s="9"/>
      <c r="F49" s="9"/>
      <c r="G49" s="9"/>
      <c r="H49" s="9"/>
      <c r="I49" s="9"/>
      <c r="J49" s="9"/>
      <c r="K49" s="9"/>
      <c r="L49" s="9"/>
      <c r="M49" s="9"/>
      <c r="N49" s="22"/>
      <c r="O49" s="26"/>
      <c r="P49" s="9" t="s">
        <v>47</v>
      </c>
      <c r="Q49" s="27" t="s">
        <v>52</v>
      </c>
      <c r="R49" s="10"/>
      <c r="S49" s="10"/>
      <c r="T49" s="10"/>
      <c r="U49" s="10"/>
      <c r="V49" s="10"/>
      <c r="W49" s="10"/>
      <c r="X49" s="10"/>
      <c r="Y49" s="10"/>
      <c r="Z49" s="111"/>
    </row>
    <row r="50" spans="1:26" ht="20.149999999999999" customHeight="1">
      <c r="A50" s="119"/>
      <c r="B50" s="5"/>
      <c r="C50" s="15"/>
      <c r="D50" s="9"/>
      <c r="E50" s="9"/>
      <c r="F50" s="9"/>
      <c r="G50" s="9"/>
      <c r="H50" s="9"/>
      <c r="I50" s="9"/>
      <c r="J50" s="9"/>
      <c r="K50" s="9"/>
      <c r="L50" s="9"/>
      <c r="M50" s="9"/>
      <c r="N50" s="22"/>
      <c r="O50" s="26"/>
      <c r="P50" s="9" t="s">
        <v>25</v>
      </c>
      <c r="Q50" s="27" t="s">
        <v>53</v>
      </c>
      <c r="R50" s="10"/>
      <c r="S50" s="10"/>
      <c r="T50" s="10"/>
      <c r="U50" s="9"/>
      <c r="V50" s="9"/>
      <c r="W50" s="9"/>
      <c r="X50" s="9"/>
      <c r="Y50" s="10"/>
      <c r="Z50" s="111"/>
    </row>
    <row r="51" spans="1:26" ht="20.149999999999999" customHeight="1">
      <c r="A51" s="120"/>
      <c r="B51" s="5"/>
      <c r="C51" s="15"/>
      <c r="D51" s="9"/>
      <c r="E51" s="9"/>
      <c r="F51" s="9"/>
      <c r="G51" s="9"/>
      <c r="H51" s="9"/>
      <c r="I51" s="9"/>
      <c r="J51" s="9"/>
      <c r="K51" s="9"/>
      <c r="L51" s="9"/>
      <c r="M51" s="9"/>
      <c r="N51" s="22"/>
      <c r="O51" s="26"/>
      <c r="P51" s="9" t="s">
        <v>54</v>
      </c>
      <c r="Q51" s="27" t="s">
        <v>55</v>
      </c>
      <c r="R51" s="10"/>
      <c r="S51" s="10"/>
      <c r="T51" s="10"/>
      <c r="U51" s="10"/>
      <c r="V51" s="10"/>
      <c r="W51" s="10"/>
      <c r="X51" s="10"/>
      <c r="Y51" s="10"/>
      <c r="Z51" s="111"/>
    </row>
    <row r="52" spans="1:26" ht="20.149999999999999" customHeight="1" thickBot="1">
      <c r="A52" s="120"/>
      <c r="B52" s="5"/>
      <c r="C52" s="15"/>
      <c r="D52" s="9"/>
      <c r="E52" s="9"/>
      <c r="F52" s="9"/>
      <c r="G52" s="9"/>
      <c r="H52" s="9"/>
      <c r="I52" s="9"/>
      <c r="J52" s="9"/>
      <c r="K52" s="9"/>
      <c r="L52" s="9"/>
      <c r="M52" s="9"/>
      <c r="N52" s="22"/>
      <c r="O52" s="26"/>
      <c r="P52" s="28"/>
      <c r="Q52" s="340" t="s">
        <v>26</v>
      </c>
      <c r="R52" s="9" t="s">
        <v>27</v>
      </c>
      <c r="S52" s="10"/>
      <c r="T52" s="10"/>
      <c r="U52" s="10"/>
      <c r="V52" s="10"/>
      <c r="W52" s="10"/>
      <c r="X52" s="10"/>
      <c r="Y52" s="10"/>
      <c r="Z52" s="111"/>
    </row>
    <row r="53" spans="1:26" ht="20.149999999999999" customHeight="1" thickBot="1">
      <c r="A53" s="120"/>
      <c r="B53" s="15"/>
      <c r="C53" s="15"/>
      <c r="D53" s="9"/>
      <c r="E53" s="9"/>
      <c r="F53" s="9"/>
      <c r="G53" s="9"/>
      <c r="H53" s="9"/>
      <c r="I53" s="9"/>
      <c r="J53" s="9"/>
      <c r="K53" s="9"/>
      <c r="L53" s="9"/>
      <c r="M53" s="9"/>
      <c r="N53" s="22"/>
      <c r="O53" s="26"/>
      <c r="P53" s="404"/>
      <c r="Q53" s="405" t="s">
        <v>26</v>
      </c>
      <c r="R53" s="191" t="s">
        <v>221</v>
      </c>
      <c r="S53" s="201"/>
      <c r="T53" s="201"/>
      <c r="U53" s="201"/>
      <c r="V53" s="10"/>
      <c r="W53" s="10"/>
      <c r="X53" s="10"/>
      <c r="Y53" s="10"/>
      <c r="Z53" s="111"/>
    </row>
    <row r="54" spans="1:26" ht="20.149999999999999" customHeight="1">
      <c r="A54" s="120"/>
      <c r="B54" s="15"/>
      <c r="C54" s="15"/>
      <c r="D54" s="9"/>
      <c r="E54" s="9"/>
      <c r="F54" s="9"/>
      <c r="G54" s="9"/>
      <c r="H54" s="9"/>
      <c r="I54" s="9"/>
      <c r="J54" s="9"/>
      <c r="K54" s="9"/>
      <c r="L54" s="9"/>
      <c r="M54" s="9"/>
      <c r="N54" s="22"/>
      <c r="O54" s="26"/>
      <c r="P54" s="95"/>
      <c r="Q54" s="340"/>
      <c r="R54" s="9"/>
      <c r="S54" s="10"/>
      <c r="T54" s="10"/>
      <c r="U54" s="10"/>
      <c r="V54" s="10"/>
      <c r="W54" s="10"/>
      <c r="X54" s="10"/>
      <c r="Y54" s="10"/>
      <c r="Z54" s="111"/>
    </row>
    <row r="55" spans="1:26" ht="20.149999999999999" customHeight="1">
      <c r="A55" s="112"/>
      <c r="B55" s="95"/>
      <c r="C55" s="95"/>
      <c r="D55" s="113"/>
      <c r="E55" s="113"/>
      <c r="F55" s="113"/>
      <c r="G55" s="113"/>
      <c r="H55" s="113"/>
      <c r="I55" s="113"/>
      <c r="J55" s="95"/>
      <c r="K55" s="95"/>
      <c r="L55" s="95"/>
      <c r="M55" s="95"/>
      <c r="N55" s="114"/>
      <c r="O55" s="464" t="s">
        <v>28</v>
      </c>
      <c r="P55" s="465"/>
      <c r="Q55" s="465"/>
      <c r="R55" s="465"/>
      <c r="S55" s="465"/>
      <c r="T55" s="465"/>
      <c r="U55" s="465"/>
      <c r="V55" s="465"/>
      <c r="W55" s="465"/>
      <c r="X55" s="465"/>
      <c r="Y55" s="465"/>
      <c r="Z55" s="466"/>
    </row>
    <row r="56" spans="1:26" ht="20.149999999999999" customHeight="1">
      <c r="A56" s="104"/>
      <c r="B56" s="116"/>
      <c r="C56" s="536" t="str">
        <f>$C$3</f>
        <v>PLAN STUDIÓW NR IX</v>
      </c>
      <c r="D56" s="537"/>
      <c r="E56" s="537"/>
      <c r="F56" s="537"/>
      <c r="G56" s="537"/>
      <c r="H56" s="537"/>
      <c r="I56" s="537"/>
      <c r="J56" s="537"/>
      <c r="K56" s="537"/>
      <c r="L56" s="537"/>
      <c r="M56" s="537"/>
      <c r="N56" s="537"/>
      <c r="O56" s="537"/>
      <c r="P56" s="537"/>
      <c r="Q56" s="537"/>
      <c r="R56" s="538"/>
      <c r="S56" s="333"/>
      <c r="T56" s="334"/>
      <c r="U56" s="334"/>
      <c r="V56" s="334"/>
      <c r="W56" s="334"/>
      <c r="X56" s="334"/>
      <c r="Y56" s="334"/>
      <c r="Z56" s="335"/>
    </row>
    <row r="57" spans="1:26" ht="20.149999999999999" customHeight="1">
      <c r="A57" s="542" t="s">
        <v>74</v>
      </c>
      <c r="B57" s="543"/>
      <c r="C57" s="539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0"/>
      <c r="R57" s="541"/>
      <c r="S57" s="171"/>
      <c r="T57" s="172"/>
      <c r="U57" s="172"/>
      <c r="V57" s="172"/>
      <c r="W57" s="172"/>
      <c r="X57" s="172"/>
      <c r="Y57" s="172"/>
      <c r="Z57" s="173"/>
    </row>
    <row r="58" spans="1:26" ht="20.149999999999999" customHeight="1">
      <c r="A58" s="105"/>
      <c r="B58" s="86"/>
      <c r="C58" s="539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  <c r="R58" s="541"/>
      <c r="S58" s="171"/>
      <c r="T58" s="172"/>
      <c r="U58" s="172"/>
      <c r="V58" s="172"/>
      <c r="W58" s="172"/>
      <c r="X58" s="172"/>
      <c r="Y58" s="172"/>
      <c r="Z58" s="173"/>
    </row>
    <row r="59" spans="1:26" ht="20.149999999999999" customHeight="1">
      <c r="A59" s="105"/>
      <c r="B59" s="86"/>
      <c r="C59" s="80" t="s">
        <v>109</v>
      </c>
      <c r="D59" s="343"/>
      <c r="E59" s="343"/>
      <c r="F59" s="343"/>
      <c r="G59" s="81" t="str">
        <f>$G$6</f>
        <v>PROFIL OGÓLNOAKADEMICKI</v>
      </c>
      <c r="H59" s="343"/>
      <c r="I59" s="343"/>
      <c r="J59" s="343"/>
      <c r="K59" s="343"/>
      <c r="L59" s="343"/>
      <c r="M59" s="343"/>
      <c r="N59" s="343"/>
      <c r="O59" s="343"/>
      <c r="P59" s="343"/>
      <c r="Q59" s="343"/>
      <c r="R59" s="344"/>
      <c r="S59" s="171"/>
      <c r="T59" s="172"/>
      <c r="U59" s="172"/>
      <c r="V59" s="172"/>
      <c r="W59" s="172"/>
      <c r="X59" s="172"/>
      <c r="Y59" s="172"/>
      <c r="Z59" s="173"/>
    </row>
    <row r="60" spans="1:26" ht="20.149999999999999" customHeight="1">
      <c r="A60" s="494"/>
      <c r="B60" s="495"/>
      <c r="C60" s="80" t="s">
        <v>59</v>
      </c>
      <c r="D60" s="69"/>
      <c r="E60" s="69"/>
      <c r="G60" s="81" t="str">
        <f>$G$7</f>
        <v>STUDIA DRUGIEGO STOPNIA 2-LETNIE</v>
      </c>
      <c r="H60" s="82"/>
      <c r="I60" s="81"/>
      <c r="J60" s="6"/>
      <c r="K60" s="6"/>
      <c r="L60" s="6"/>
      <c r="M60" s="6"/>
      <c r="N60" s="6"/>
      <c r="O60" s="15"/>
      <c r="P60" s="15"/>
      <c r="Q60" s="15"/>
      <c r="R60" s="17"/>
      <c r="S60" s="179"/>
      <c r="T60" s="180"/>
      <c r="U60" s="180"/>
      <c r="V60" s="180"/>
      <c r="W60" s="180"/>
      <c r="X60" s="180"/>
      <c r="Y60" s="180"/>
      <c r="Z60" s="181"/>
    </row>
    <row r="61" spans="1:26" ht="20.149999999999999" customHeight="1">
      <c r="A61" s="494"/>
      <c r="B61" s="495"/>
      <c r="C61" s="80" t="s">
        <v>58</v>
      </c>
      <c r="D61" s="69"/>
      <c r="E61" s="69"/>
      <c r="G61" s="81" t="str">
        <f>$G$8</f>
        <v>STUDIA NIESTACJONARNE</v>
      </c>
      <c r="H61" s="82"/>
      <c r="I61" s="81"/>
      <c r="J61" s="6"/>
      <c r="K61" s="6"/>
      <c r="L61" s="6"/>
      <c r="M61" s="6"/>
      <c r="N61" s="6"/>
      <c r="O61" s="15"/>
      <c r="P61" s="15"/>
      <c r="Q61" s="15"/>
      <c r="R61" s="17"/>
      <c r="S61" s="197"/>
      <c r="T61" s="197"/>
      <c r="U61" s="197"/>
      <c r="V61" s="197"/>
      <c r="W61" s="197"/>
      <c r="X61" s="197"/>
      <c r="Y61" s="197"/>
      <c r="Z61" s="360"/>
    </row>
    <row r="62" spans="1:26" ht="20.149999999999999" customHeight="1">
      <c r="A62" s="499"/>
      <c r="B62" s="500"/>
      <c r="C62" s="80" t="s">
        <v>1</v>
      </c>
      <c r="D62" s="80"/>
      <c r="E62" s="80"/>
      <c r="G62" s="81" t="str">
        <f>$G$9</f>
        <v>ZARZĄDZANIE</v>
      </c>
      <c r="H62" s="82"/>
      <c r="I62" s="81"/>
      <c r="J62" s="6"/>
      <c r="K62" s="6"/>
      <c r="L62" s="6"/>
      <c r="M62" s="6"/>
      <c r="N62" s="6"/>
      <c r="O62" s="15"/>
      <c r="P62" s="15"/>
      <c r="Q62" s="15"/>
      <c r="R62" s="17"/>
      <c r="S62" s="197"/>
      <c r="T62" s="197"/>
      <c r="U62" s="197"/>
      <c r="V62" s="197"/>
      <c r="W62" s="197"/>
      <c r="X62" s="197"/>
      <c r="Y62" s="197"/>
      <c r="Z62" s="360"/>
    </row>
    <row r="63" spans="1:26" ht="20.149999999999999" customHeight="1">
      <c r="A63" s="494"/>
      <c r="B63" s="495"/>
      <c r="C63" s="83" t="s">
        <v>2</v>
      </c>
      <c r="D63" s="80"/>
      <c r="E63" s="80"/>
      <c r="G63" s="81" t="str">
        <f>$G$10</f>
        <v>ZARZĄDZANIE W GOSPODARCE CYFROWEJ</v>
      </c>
      <c r="H63" s="82"/>
      <c r="I63" s="68"/>
      <c r="J63" s="6"/>
      <c r="K63" s="6"/>
      <c r="L63" s="6"/>
      <c r="M63" s="6"/>
      <c r="N63" s="6"/>
      <c r="O63" s="15"/>
      <c r="P63" s="15"/>
      <c r="Q63" s="15"/>
      <c r="R63" s="17"/>
      <c r="S63" s="182"/>
      <c r="T63" s="183"/>
      <c r="U63" s="183"/>
      <c r="V63" s="183"/>
      <c r="W63" s="183"/>
      <c r="X63" s="183"/>
      <c r="Y63" s="183"/>
      <c r="Z63" s="184"/>
    </row>
    <row r="64" spans="1:26" ht="20.149999999999999" customHeight="1">
      <c r="A64" s="341"/>
      <c r="B64" s="342"/>
      <c r="C64" s="83"/>
      <c r="D64" s="80"/>
      <c r="E64" s="80"/>
      <c r="G64" s="81" t="str">
        <f>$G$11</f>
        <v>ZARZĄDZANIE LOGISTYKĄ</v>
      </c>
      <c r="H64" s="82"/>
      <c r="I64" s="68"/>
      <c r="J64" s="6"/>
      <c r="K64" s="6"/>
      <c r="L64" s="6"/>
      <c r="M64" s="6"/>
      <c r="N64" s="6"/>
      <c r="O64" s="15"/>
      <c r="P64" s="15"/>
      <c r="Q64" s="15"/>
      <c r="R64" s="17"/>
      <c r="S64" s="182"/>
      <c r="T64" s="183"/>
      <c r="U64" s="183"/>
      <c r="V64" s="183"/>
      <c r="W64" s="183"/>
      <c r="X64" s="183"/>
      <c r="Y64" s="183"/>
      <c r="Z64" s="184"/>
    </row>
    <row r="65" spans="1:28" ht="20.149999999999999" customHeight="1">
      <c r="A65" s="341"/>
      <c r="B65" s="342"/>
      <c r="C65" s="83"/>
      <c r="D65" s="80"/>
      <c r="E65" s="80"/>
      <c r="G65" s="81" t="str">
        <f>$G$12</f>
        <v xml:space="preserve">NOWOCZESNY MARKETING </v>
      </c>
      <c r="H65" s="82"/>
      <c r="I65" s="68"/>
      <c r="J65" s="6"/>
      <c r="K65" s="6"/>
      <c r="L65" s="6"/>
      <c r="M65" s="6"/>
      <c r="N65" s="6"/>
      <c r="O65" s="15"/>
      <c r="P65" s="15"/>
      <c r="Q65" s="15"/>
      <c r="R65" s="17"/>
      <c r="S65" s="496" t="s">
        <v>195</v>
      </c>
      <c r="T65" s="497"/>
      <c r="U65" s="497"/>
      <c r="V65" s="497"/>
      <c r="W65" s="497"/>
      <c r="X65" s="497"/>
      <c r="Y65" s="497"/>
      <c r="Z65" s="498"/>
    </row>
    <row r="66" spans="1:28" ht="20.149999999999999" customHeight="1">
      <c r="A66" s="341"/>
      <c r="B66" s="342"/>
      <c r="C66" s="83"/>
      <c r="D66" s="80"/>
      <c r="E66" s="80"/>
      <c r="G66" s="81" t="str">
        <f>$G$13</f>
        <v>RACHUNKOWOŚĆ DLA MENEDŻERÓW</v>
      </c>
      <c r="H66" s="82"/>
      <c r="I66" s="68"/>
      <c r="J66" s="6"/>
      <c r="K66" s="6"/>
      <c r="L66" s="6"/>
      <c r="M66" s="6"/>
      <c r="N66" s="6"/>
      <c r="O66" s="15"/>
      <c r="P66" s="15"/>
      <c r="Q66" s="15"/>
      <c r="R66" s="17"/>
      <c r="S66" s="496" t="s">
        <v>196</v>
      </c>
      <c r="T66" s="497"/>
      <c r="U66" s="497"/>
      <c r="V66" s="497"/>
      <c r="W66" s="497"/>
      <c r="X66" s="497"/>
      <c r="Y66" s="497"/>
      <c r="Z66" s="498"/>
    </row>
    <row r="67" spans="1:28" ht="20.149999999999999" customHeight="1" thickBot="1">
      <c r="A67" s="106"/>
      <c r="B67" s="67"/>
      <c r="C67" s="18"/>
      <c r="D67" s="5"/>
      <c r="E67" s="5"/>
      <c r="F67" s="5"/>
      <c r="H67" s="19"/>
      <c r="I67" s="5"/>
      <c r="J67" s="19"/>
      <c r="K67" s="6"/>
      <c r="L67" s="6"/>
      <c r="M67" s="6"/>
      <c r="N67" s="6"/>
      <c r="O67" s="15"/>
      <c r="P67" s="15"/>
      <c r="Q67" s="15"/>
      <c r="R67" s="17"/>
      <c r="S67" s="501"/>
      <c r="T67" s="502"/>
      <c r="U67" s="502"/>
      <c r="V67" s="502"/>
      <c r="W67" s="502"/>
      <c r="X67" s="502"/>
      <c r="Y67" s="502"/>
      <c r="Z67" s="503"/>
    </row>
    <row r="68" spans="1:28" ht="12" customHeight="1" thickBot="1">
      <c r="A68" s="504"/>
      <c r="B68" s="505"/>
      <c r="C68" s="505"/>
      <c r="D68" s="505"/>
      <c r="E68" s="505"/>
      <c r="F68" s="505"/>
      <c r="G68" s="505"/>
      <c r="H68" s="505"/>
      <c r="I68" s="505"/>
      <c r="J68" s="505"/>
      <c r="K68" s="505"/>
      <c r="L68" s="505"/>
      <c r="M68" s="505"/>
      <c r="N68" s="505"/>
      <c r="O68" s="505"/>
      <c r="P68" s="505"/>
      <c r="Q68" s="505"/>
      <c r="R68" s="505"/>
      <c r="S68" s="505"/>
      <c r="T68" s="505"/>
      <c r="U68" s="505"/>
      <c r="V68" s="505"/>
      <c r="W68" s="505"/>
      <c r="X68" s="505"/>
      <c r="Y68" s="505"/>
      <c r="Z68" s="506"/>
    </row>
    <row r="69" spans="1:28" ht="20.149999999999999" customHeight="1">
      <c r="A69" s="507" t="s">
        <v>41</v>
      </c>
      <c r="B69" s="510" t="s">
        <v>3</v>
      </c>
      <c r="C69" s="513" t="s">
        <v>4</v>
      </c>
      <c r="D69" s="514"/>
      <c r="E69" s="515"/>
      <c r="F69" s="519" t="s">
        <v>5</v>
      </c>
      <c r="G69" s="520"/>
      <c r="H69" s="520"/>
      <c r="I69" s="520"/>
      <c r="J69" s="520"/>
      <c r="K69" s="519" t="s">
        <v>42</v>
      </c>
      <c r="L69" s="520"/>
      <c r="M69" s="520"/>
      <c r="N69" s="520"/>
      <c r="O69" s="520"/>
      <c r="P69" s="520"/>
      <c r="Q69" s="520"/>
      <c r="R69" s="520"/>
      <c r="S69" s="520"/>
      <c r="T69" s="520"/>
      <c r="U69" s="520"/>
      <c r="V69" s="520"/>
      <c r="W69" s="520"/>
      <c r="X69" s="520"/>
      <c r="Y69" s="520"/>
      <c r="Z69" s="521"/>
    </row>
    <row r="70" spans="1:28" ht="20.149999999999999" customHeight="1">
      <c r="A70" s="508"/>
      <c r="B70" s="511"/>
      <c r="C70" s="516"/>
      <c r="D70" s="517"/>
      <c r="E70" s="518"/>
      <c r="F70" s="547" t="s">
        <v>6</v>
      </c>
      <c r="G70" s="473" t="s">
        <v>7</v>
      </c>
      <c r="H70" s="473"/>
      <c r="I70" s="473"/>
      <c r="J70" s="527"/>
      <c r="K70" s="522" t="s">
        <v>43</v>
      </c>
      <c r="L70" s="523"/>
      <c r="M70" s="523"/>
      <c r="N70" s="524"/>
      <c r="O70" s="522" t="s">
        <v>44</v>
      </c>
      <c r="P70" s="523"/>
      <c r="Q70" s="523"/>
      <c r="R70" s="525"/>
      <c r="S70" s="526" t="s">
        <v>45</v>
      </c>
      <c r="T70" s="523"/>
      <c r="U70" s="523"/>
      <c r="V70" s="524"/>
      <c r="W70" s="522" t="s">
        <v>46</v>
      </c>
      <c r="X70" s="523"/>
      <c r="Y70" s="523"/>
      <c r="Z70" s="523"/>
    </row>
    <row r="71" spans="1:28" ht="20.149999999999999" customHeight="1">
      <c r="A71" s="508"/>
      <c r="B71" s="511"/>
      <c r="C71" s="534" t="s">
        <v>8</v>
      </c>
      <c r="D71" s="605" t="s">
        <v>9</v>
      </c>
      <c r="E71" s="470" t="s">
        <v>39</v>
      </c>
      <c r="F71" s="548"/>
      <c r="G71" s="473" t="s">
        <v>10</v>
      </c>
      <c r="H71" s="473" t="s">
        <v>11</v>
      </c>
      <c r="I71" s="473" t="s">
        <v>12</v>
      </c>
      <c r="J71" s="527" t="s">
        <v>37</v>
      </c>
      <c r="K71" s="531" t="s">
        <v>123</v>
      </c>
      <c r="L71" s="532"/>
      <c r="M71" s="532"/>
      <c r="N71" s="532"/>
      <c r="O71" s="532"/>
      <c r="P71" s="532"/>
      <c r="Q71" s="532"/>
      <c r="R71" s="532"/>
      <c r="S71" s="532"/>
      <c r="T71" s="532"/>
      <c r="U71" s="532"/>
      <c r="V71" s="532"/>
      <c r="W71" s="532"/>
      <c r="X71" s="532"/>
      <c r="Y71" s="532"/>
      <c r="Z71" s="533"/>
    </row>
    <row r="72" spans="1:28" ht="20.149999999999999" customHeight="1">
      <c r="A72" s="508"/>
      <c r="B72" s="511"/>
      <c r="C72" s="534"/>
      <c r="D72" s="606"/>
      <c r="E72" s="471"/>
      <c r="F72" s="548"/>
      <c r="G72" s="473"/>
      <c r="H72" s="473"/>
      <c r="I72" s="473"/>
      <c r="J72" s="527"/>
      <c r="K72" s="475" t="s">
        <v>10</v>
      </c>
      <c r="L72" s="477" t="s">
        <v>11</v>
      </c>
      <c r="M72" s="529" t="s">
        <v>12</v>
      </c>
      <c r="N72" s="13" t="s">
        <v>47</v>
      </c>
      <c r="O72" s="475" t="s">
        <v>10</v>
      </c>
      <c r="P72" s="477" t="s">
        <v>11</v>
      </c>
      <c r="Q72" s="529" t="s">
        <v>12</v>
      </c>
      <c r="R72" s="13" t="s">
        <v>47</v>
      </c>
      <c r="S72" s="475" t="s">
        <v>10</v>
      </c>
      <c r="T72" s="477" t="s">
        <v>11</v>
      </c>
      <c r="U72" s="529" t="s">
        <v>12</v>
      </c>
      <c r="V72" s="13" t="s">
        <v>47</v>
      </c>
      <c r="W72" s="475" t="s">
        <v>10</v>
      </c>
      <c r="X72" s="477" t="s">
        <v>11</v>
      </c>
      <c r="Y72" s="529" t="s">
        <v>12</v>
      </c>
      <c r="Z72" s="107" t="s">
        <v>47</v>
      </c>
    </row>
    <row r="73" spans="1:28" ht="20.149999999999999" customHeight="1" thickBot="1">
      <c r="A73" s="509"/>
      <c r="B73" s="512"/>
      <c r="C73" s="535"/>
      <c r="D73" s="607"/>
      <c r="E73" s="472"/>
      <c r="F73" s="549"/>
      <c r="G73" s="474"/>
      <c r="H73" s="474"/>
      <c r="I73" s="474"/>
      <c r="J73" s="528"/>
      <c r="K73" s="476"/>
      <c r="L73" s="474"/>
      <c r="M73" s="530"/>
      <c r="N73" s="12" t="s">
        <v>25</v>
      </c>
      <c r="O73" s="476"/>
      <c r="P73" s="474"/>
      <c r="Q73" s="530"/>
      <c r="R73" s="12" t="s">
        <v>25</v>
      </c>
      <c r="S73" s="476"/>
      <c r="T73" s="474"/>
      <c r="U73" s="530"/>
      <c r="V73" s="12" t="s">
        <v>25</v>
      </c>
      <c r="W73" s="476"/>
      <c r="X73" s="474"/>
      <c r="Y73" s="530"/>
      <c r="Z73" s="108" t="s">
        <v>25</v>
      </c>
    </row>
    <row r="74" spans="1:28" ht="20.149999999999999" customHeight="1" thickBot="1">
      <c r="A74" s="424" t="s">
        <v>29</v>
      </c>
      <c r="B74" s="614" t="s">
        <v>57</v>
      </c>
      <c r="C74" s="614"/>
      <c r="D74" s="614"/>
      <c r="E74" s="614"/>
      <c r="F74" s="614"/>
      <c r="G74" s="614"/>
      <c r="H74" s="614"/>
      <c r="I74" s="614"/>
      <c r="J74" s="614"/>
      <c r="K74" s="614"/>
      <c r="L74" s="615"/>
      <c r="M74" s="615"/>
      <c r="N74" s="615"/>
      <c r="O74" s="615"/>
      <c r="P74" s="615"/>
      <c r="Q74" s="615"/>
      <c r="R74" s="615"/>
      <c r="S74" s="615"/>
      <c r="T74" s="615"/>
      <c r="U74" s="615"/>
      <c r="V74" s="615"/>
      <c r="W74" s="615"/>
      <c r="X74" s="615"/>
      <c r="Y74" s="615"/>
      <c r="Z74" s="615"/>
      <c r="AA74" s="616"/>
    </row>
    <row r="75" spans="1:28" ht="31.5" thickBot="1">
      <c r="A75" s="33" t="s">
        <v>14</v>
      </c>
      <c r="B75" s="443" t="s">
        <v>235</v>
      </c>
      <c r="C75" s="2">
        <v>1</v>
      </c>
      <c r="D75" s="84">
        <v>1</v>
      </c>
      <c r="E75" s="8">
        <v>5</v>
      </c>
      <c r="F75" s="3">
        <f t="shared" ref="F75:F80" si="16">SUM(G75:J75)</f>
        <v>20</v>
      </c>
      <c r="G75" s="7">
        <f>(K75+O75+S75+W75)</f>
        <v>10</v>
      </c>
      <c r="H75" s="7">
        <f>(L75+P75+T75+X75)</f>
        <v>10</v>
      </c>
      <c r="I75" s="7">
        <f>(M75+Q75+U75+Y75)</f>
        <v>0</v>
      </c>
      <c r="J75" s="57">
        <f>(N75+R75+V75+Z75)</f>
        <v>0</v>
      </c>
      <c r="K75" s="99">
        <v>10</v>
      </c>
      <c r="L75" s="34">
        <v>10</v>
      </c>
      <c r="M75" s="34"/>
      <c r="N75" s="43"/>
      <c r="O75" s="32"/>
      <c r="P75" s="34"/>
      <c r="Q75" s="34"/>
      <c r="R75" s="43"/>
      <c r="S75" s="32"/>
      <c r="T75" s="33"/>
      <c r="U75" s="33"/>
      <c r="V75" s="44"/>
      <c r="W75" s="32"/>
      <c r="X75" s="33"/>
      <c r="Y75" s="33"/>
      <c r="Z75" s="33"/>
      <c r="AB75" s="345">
        <v>5</v>
      </c>
    </row>
    <row r="76" spans="1:28" ht="31">
      <c r="A76" s="14" t="s">
        <v>15</v>
      </c>
      <c r="B76" s="443" t="s">
        <v>239</v>
      </c>
      <c r="C76" s="60">
        <v>1</v>
      </c>
      <c r="D76" s="56">
        <v>1</v>
      </c>
      <c r="E76" s="52">
        <v>5</v>
      </c>
      <c r="F76" s="59">
        <f t="shared" si="16"/>
        <v>30</v>
      </c>
      <c r="G76" s="56">
        <f t="shared" ref="G76:G84" si="17">(K76+O76+S76+W76)</f>
        <v>10</v>
      </c>
      <c r="H76" s="56">
        <f t="shared" ref="H76:H84" si="18">(L76+P76+T76+X76)</f>
        <v>0</v>
      </c>
      <c r="I76" s="56">
        <f t="shared" ref="I76:I84" si="19">(M76+Q76+U76+Y76)</f>
        <v>0</v>
      </c>
      <c r="J76" s="58">
        <f t="shared" ref="J76:J84" si="20">(N76+R76+V76+Z76)</f>
        <v>20</v>
      </c>
      <c r="K76" s="87"/>
      <c r="L76" s="37"/>
      <c r="M76" s="37"/>
      <c r="N76" s="42"/>
      <c r="O76" s="36"/>
      <c r="P76" s="37"/>
      <c r="Q76" s="37"/>
      <c r="R76" s="42"/>
      <c r="S76" s="45">
        <v>10</v>
      </c>
      <c r="T76" s="14"/>
      <c r="U76" s="14"/>
      <c r="V76" s="35">
        <v>20</v>
      </c>
      <c r="W76" s="36"/>
      <c r="X76" s="14"/>
      <c r="Y76" s="14"/>
      <c r="Z76" s="14"/>
      <c r="AB76" s="345">
        <v>5</v>
      </c>
    </row>
    <row r="77" spans="1:28" ht="20.149999999999999" customHeight="1">
      <c r="A77" s="14" t="s">
        <v>16</v>
      </c>
      <c r="B77" s="147" t="s">
        <v>68</v>
      </c>
      <c r="C77" s="60"/>
      <c r="D77" s="350">
        <v>2</v>
      </c>
      <c r="E77" s="52">
        <v>2</v>
      </c>
      <c r="F77" s="59">
        <f t="shared" si="16"/>
        <v>20</v>
      </c>
      <c r="G77" s="56">
        <f t="shared" si="17"/>
        <v>10</v>
      </c>
      <c r="H77" s="56">
        <f t="shared" si="18"/>
        <v>10</v>
      </c>
      <c r="I77" s="56">
        <f t="shared" si="19"/>
        <v>0</v>
      </c>
      <c r="J77" s="58">
        <f t="shared" si="20"/>
        <v>0</v>
      </c>
      <c r="K77" s="87"/>
      <c r="L77" s="37"/>
      <c r="M77" s="37"/>
      <c r="N77" s="42"/>
      <c r="O77" s="36"/>
      <c r="P77" s="37"/>
      <c r="Q77" s="37"/>
      <c r="R77" s="42"/>
      <c r="S77" s="36">
        <v>10</v>
      </c>
      <c r="T77" s="37">
        <v>10</v>
      </c>
      <c r="U77" s="14"/>
      <c r="V77" s="35"/>
      <c r="W77" s="36"/>
      <c r="X77" s="14"/>
      <c r="Y77" s="14"/>
      <c r="Z77" s="14"/>
      <c r="AB77" s="345">
        <v>10</v>
      </c>
    </row>
    <row r="78" spans="1:28" ht="31">
      <c r="A78" s="14" t="s">
        <v>17</v>
      </c>
      <c r="B78" s="147" t="s">
        <v>234</v>
      </c>
      <c r="C78" s="60">
        <v>1</v>
      </c>
      <c r="D78" s="56">
        <v>1</v>
      </c>
      <c r="E78" s="52">
        <v>5</v>
      </c>
      <c r="F78" s="59">
        <f t="shared" si="16"/>
        <v>30</v>
      </c>
      <c r="G78" s="56">
        <f t="shared" si="17"/>
        <v>15</v>
      </c>
      <c r="H78" s="56">
        <f t="shared" si="18"/>
        <v>0</v>
      </c>
      <c r="I78" s="56">
        <f t="shared" si="19"/>
        <v>15</v>
      </c>
      <c r="J78" s="58">
        <f t="shared" si="20"/>
        <v>0</v>
      </c>
      <c r="K78" s="87"/>
      <c r="L78" s="37"/>
      <c r="M78" s="37"/>
      <c r="N78" s="42"/>
      <c r="O78" s="45">
        <v>15</v>
      </c>
      <c r="Q78" s="37">
        <v>15</v>
      </c>
      <c r="R78" s="42"/>
      <c r="S78" s="36"/>
      <c r="T78" s="14"/>
      <c r="U78" s="14"/>
      <c r="V78" s="35"/>
      <c r="W78" s="36"/>
      <c r="X78" s="14"/>
      <c r="Y78" s="14"/>
      <c r="Z78" s="14"/>
      <c r="AB78" s="345">
        <v>0</v>
      </c>
    </row>
    <row r="79" spans="1:28" ht="20.149999999999999" customHeight="1">
      <c r="A79" s="14" t="s">
        <v>18</v>
      </c>
      <c r="B79" s="147" t="s">
        <v>69</v>
      </c>
      <c r="C79" s="60"/>
      <c r="D79" s="350">
        <v>2</v>
      </c>
      <c r="E79" s="52">
        <v>4</v>
      </c>
      <c r="F79" s="59">
        <f t="shared" si="16"/>
        <v>20</v>
      </c>
      <c r="G79" s="56">
        <f t="shared" si="17"/>
        <v>10</v>
      </c>
      <c r="H79" s="56">
        <f t="shared" si="18"/>
        <v>10</v>
      </c>
      <c r="I79" s="56">
        <f t="shared" si="19"/>
        <v>0</v>
      </c>
      <c r="J79" s="58">
        <f t="shared" si="20"/>
        <v>0</v>
      </c>
      <c r="K79" s="55">
        <v>10</v>
      </c>
      <c r="L79" s="37">
        <v>10</v>
      </c>
      <c r="M79" s="37"/>
      <c r="N79" s="42"/>
      <c r="O79" s="36"/>
      <c r="P79" s="37"/>
      <c r="Q79" s="37"/>
      <c r="R79" s="42"/>
      <c r="S79" s="36"/>
      <c r="T79" s="37"/>
      <c r="U79" s="37"/>
      <c r="V79" s="42"/>
      <c r="W79" s="36"/>
      <c r="X79" s="14"/>
      <c r="Y79" s="14"/>
      <c r="Z79" s="14"/>
      <c r="AB79" s="345">
        <v>25</v>
      </c>
    </row>
    <row r="80" spans="1:28" ht="20.149999999999999" customHeight="1">
      <c r="A80" s="14" t="s">
        <v>30</v>
      </c>
      <c r="B80" s="147" t="s">
        <v>237</v>
      </c>
      <c r="C80" s="60"/>
      <c r="D80" s="350">
        <v>2</v>
      </c>
      <c r="E80" s="52">
        <v>4</v>
      </c>
      <c r="F80" s="59">
        <f t="shared" si="16"/>
        <v>20</v>
      </c>
      <c r="G80" s="56">
        <f t="shared" si="17"/>
        <v>10</v>
      </c>
      <c r="H80" s="56">
        <f t="shared" si="18"/>
        <v>10</v>
      </c>
      <c r="I80" s="56">
        <f t="shared" si="19"/>
        <v>0</v>
      </c>
      <c r="J80" s="58">
        <f t="shared" si="20"/>
        <v>0</v>
      </c>
      <c r="K80" s="55">
        <v>10</v>
      </c>
      <c r="L80" s="37">
        <v>10</v>
      </c>
      <c r="M80" s="37"/>
      <c r="N80" s="42"/>
      <c r="O80" s="36"/>
      <c r="P80" s="37"/>
      <c r="Q80" s="37"/>
      <c r="R80" s="42"/>
      <c r="S80" s="36"/>
      <c r="T80" s="37"/>
      <c r="U80" s="37"/>
      <c r="V80" s="42"/>
      <c r="W80" s="36"/>
      <c r="X80" s="14"/>
      <c r="Y80" s="14"/>
      <c r="Z80" s="14"/>
      <c r="AB80" s="345">
        <v>0</v>
      </c>
    </row>
    <row r="81" spans="1:28" ht="19.5" customHeight="1">
      <c r="A81" s="14" t="s">
        <v>31</v>
      </c>
      <c r="B81" s="147" t="s">
        <v>91</v>
      </c>
      <c r="C81" s="60"/>
      <c r="D81" s="350">
        <v>2</v>
      </c>
      <c r="E81" s="52">
        <v>3</v>
      </c>
      <c r="F81" s="150">
        <f t="shared" ref="F81:F86" si="21">SUM(G81:J81)</f>
        <v>20</v>
      </c>
      <c r="G81" s="149">
        <f t="shared" si="17"/>
        <v>10</v>
      </c>
      <c r="H81" s="149">
        <f t="shared" si="18"/>
        <v>10</v>
      </c>
      <c r="I81" s="149">
        <f t="shared" si="19"/>
        <v>0</v>
      </c>
      <c r="J81" s="151">
        <f t="shared" si="20"/>
        <v>0</v>
      </c>
      <c r="K81" s="152"/>
      <c r="L81" s="153"/>
      <c r="M81" s="153"/>
      <c r="N81" s="154"/>
      <c r="O81" s="150"/>
      <c r="P81" s="153"/>
      <c r="Q81" s="153"/>
      <c r="R81" s="154"/>
      <c r="S81" s="150">
        <v>10</v>
      </c>
      <c r="T81" s="153">
        <v>10</v>
      </c>
      <c r="U81" s="153"/>
      <c r="V81" s="154"/>
      <c r="W81" s="150"/>
      <c r="X81" s="149"/>
      <c r="Y81" s="149"/>
      <c r="Z81" s="14"/>
      <c r="AB81" s="345">
        <v>10</v>
      </c>
    </row>
    <row r="82" spans="1:28" s="125" customFormat="1" ht="15.5">
      <c r="A82" s="14" t="s">
        <v>32</v>
      </c>
      <c r="B82" s="147" t="s">
        <v>165</v>
      </c>
      <c r="C82" s="148">
        <v>1</v>
      </c>
      <c r="D82" s="136">
        <v>1</v>
      </c>
      <c r="E82" s="136">
        <v>5</v>
      </c>
      <c r="F82" s="150">
        <f t="shared" si="21"/>
        <v>25</v>
      </c>
      <c r="G82" s="149">
        <f t="shared" si="17"/>
        <v>10</v>
      </c>
      <c r="H82" s="149">
        <f t="shared" si="18"/>
        <v>0</v>
      </c>
      <c r="I82" s="149">
        <f t="shared" si="19"/>
        <v>15</v>
      </c>
      <c r="J82" s="151">
        <f t="shared" si="20"/>
        <v>0</v>
      </c>
      <c r="K82" s="152"/>
      <c r="L82" s="153"/>
      <c r="M82" s="153"/>
      <c r="N82" s="151"/>
      <c r="O82" s="155"/>
      <c r="P82" s="153"/>
      <c r="Q82" s="153"/>
      <c r="R82" s="154"/>
      <c r="S82" s="156">
        <v>10</v>
      </c>
      <c r="T82" s="157"/>
      <c r="U82" s="153">
        <v>15</v>
      </c>
      <c r="V82" s="154"/>
      <c r="W82" s="150"/>
      <c r="X82" s="153"/>
      <c r="Y82" s="153"/>
      <c r="Z82" s="137"/>
      <c r="AB82" s="345">
        <v>5</v>
      </c>
    </row>
    <row r="83" spans="1:28" s="125" customFormat="1" ht="19.5" customHeight="1">
      <c r="A83" s="14" t="s">
        <v>33</v>
      </c>
      <c r="B83" s="147" t="s">
        <v>73</v>
      </c>
      <c r="C83" s="148"/>
      <c r="D83" s="136">
        <v>1</v>
      </c>
      <c r="E83" s="136">
        <v>2</v>
      </c>
      <c r="F83" s="150">
        <f t="shared" si="21"/>
        <v>10</v>
      </c>
      <c r="G83" s="149">
        <f t="shared" si="17"/>
        <v>0</v>
      </c>
      <c r="H83" s="149">
        <f t="shared" si="18"/>
        <v>10</v>
      </c>
      <c r="I83" s="149">
        <f t="shared" si="19"/>
        <v>0</v>
      </c>
      <c r="J83" s="151">
        <f t="shared" si="20"/>
        <v>0</v>
      </c>
      <c r="K83" s="155"/>
      <c r="L83" s="153"/>
      <c r="M83" s="153"/>
      <c r="N83" s="151"/>
      <c r="O83" s="150"/>
      <c r="P83" s="153">
        <v>10</v>
      </c>
      <c r="Q83" s="153"/>
      <c r="R83" s="154"/>
      <c r="S83" s="158"/>
      <c r="T83" s="157"/>
      <c r="U83" s="157"/>
      <c r="V83" s="154"/>
      <c r="W83" s="150"/>
      <c r="X83" s="153"/>
      <c r="Y83" s="153"/>
      <c r="Z83" s="137"/>
      <c r="AB83" s="345">
        <v>10</v>
      </c>
    </row>
    <row r="84" spans="1:28" s="125" customFormat="1" ht="19.5" customHeight="1">
      <c r="A84" s="14" t="s">
        <v>34</v>
      </c>
      <c r="B84" s="147" t="s">
        <v>116</v>
      </c>
      <c r="C84" s="148"/>
      <c r="D84" s="136">
        <v>1</v>
      </c>
      <c r="E84" s="136">
        <v>2</v>
      </c>
      <c r="F84" s="150">
        <f t="shared" si="21"/>
        <v>15</v>
      </c>
      <c r="G84" s="149">
        <f t="shared" si="17"/>
        <v>15</v>
      </c>
      <c r="H84" s="149">
        <f t="shared" si="18"/>
        <v>0</v>
      </c>
      <c r="I84" s="149">
        <f t="shared" si="19"/>
        <v>0</v>
      </c>
      <c r="J84" s="151">
        <f t="shared" si="20"/>
        <v>0</v>
      </c>
      <c r="K84" s="152"/>
      <c r="L84" s="153"/>
      <c r="M84" s="153"/>
      <c r="N84" s="151"/>
      <c r="O84" s="155"/>
      <c r="P84" s="153"/>
      <c r="Q84" s="153"/>
      <c r="R84" s="154"/>
      <c r="S84" s="153">
        <v>15</v>
      </c>
      <c r="T84" s="157"/>
      <c r="U84" s="157"/>
      <c r="V84" s="154"/>
      <c r="W84" s="150"/>
      <c r="X84" s="153"/>
      <c r="Y84" s="153"/>
      <c r="Z84" s="137"/>
      <c r="AB84" s="345">
        <v>5</v>
      </c>
    </row>
    <row r="85" spans="1:28" ht="20.149999999999999" customHeight="1">
      <c r="A85" s="14" t="s">
        <v>83</v>
      </c>
      <c r="B85" s="147" t="s">
        <v>70</v>
      </c>
      <c r="C85" s="148"/>
      <c r="D85" s="136">
        <v>1</v>
      </c>
      <c r="E85" s="136">
        <v>3</v>
      </c>
      <c r="F85" s="150">
        <f t="shared" si="21"/>
        <v>10</v>
      </c>
      <c r="G85" s="149">
        <f>(K85+O85+S85+W85)</f>
        <v>10</v>
      </c>
      <c r="H85" s="149">
        <f>(L85+P85+T85+X85)</f>
        <v>0</v>
      </c>
      <c r="I85" s="149">
        <f>(M85+Q85+U85+Y85)</f>
        <v>0</v>
      </c>
      <c r="J85" s="151">
        <f>(N85+R85+V85+Z85)</f>
        <v>0</v>
      </c>
      <c r="K85" s="152">
        <v>10</v>
      </c>
      <c r="L85" s="153"/>
      <c r="M85" s="153"/>
      <c r="N85" s="151"/>
      <c r="O85" s="153"/>
      <c r="P85" s="153"/>
      <c r="Q85" s="153"/>
      <c r="R85" s="154"/>
      <c r="S85" s="157"/>
      <c r="T85" s="157"/>
      <c r="U85" s="157"/>
      <c r="V85" s="154"/>
      <c r="W85" s="150"/>
      <c r="X85" s="153"/>
      <c r="Y85" s="153"/>
      <c r="Z85" s="137"/>
      <c r="AB85" s="345">
        <v>10</v>
      </c>
    </row>
    <row r="86" spans="1:28" ht="31">
      <c r="A86" s="14">
        <v>12</v>
      </c>
      <c r="B86" s="147" t="s">
        <v>236</v>
      </c>
      <c r="C86" s="148"/>
      <c r="D86" s="350">
        <v>2</v>
      </c>
      <c r="E86" s="136">
        <v>4</v>
      </c>
      <c r="F86" s="150">
        <f t="shared" si="21"/>
        <v>20</v>
      </c>
      <c r="G86" s="149">
        <f>(K86+O86+S86+W86)</f>
        <v>10</v>
      </c>
      <c r="H86" s="149">
        <f>(L86+P86+T86+X86)</f>
        <v>10</v>
      </c>
      <c r="I86" s="149">
        <f>15*(M86+Q86+U86+Y86)</f>
        <v>0</v>
      </c>
      <c r="J86" s="151">
        <f>15*(N86+R86+V86+Z86)</f>
        <v>0</v>
      </c>
      <c r="K86" s="150">
        <v>10</v>
      </c>
      <c r="L86" s="153">
        <v>10</v>
      </c>
      <c r="M86" s="153"/>
      <c r="N86" s="151"/>
      <c r="O86" s="155"/>
      <c r="P86" s="153"/>
      <c r="Q86" s="153"/>
      <c r="R86" s="154"/>
      <c r="S86" s="157"/>
      <c r="T86" s="157"/>
      <c r="U86" s="157"/>
      <c r="V86" s="154"/>
      <c r="W86" s="150"/>
      <c r="X86" s="153"/>
      <c r="Y86" s="153"/>
      <c r="Z86" s="137"/>
      <c r="AB86" s="345">
        <v>0</v>
      </c>
    </row>
    <row r="87" spans="1:28" ht="20.149999999999999" customHeight="1" thickBot="1">
      <c r="A87" s="115"/>
      <c r="B87" s="159"/>
      <c r="C87" s="160"/>
      <c r="D87" s="161"/>
      <c r="E87" s="161"/>
      <c r="F87" s="162"/>
      <c r="G87" s="144"/>
      <c r="H87" s="144"/>
      <c r="I87" s="144"/>
      <c r="J87" s="145"/>
      <c r="K87" s="163"/>
      <c r="L87" s="164"/>
      <c r="M87" s="164"/>
      <c r="N87" s="165"/>
      <c r="O87" s="143"/>
      <c r="P87" s="164"/>
      <c r="Q87" s="164"/>
      <c r="R87" s="166"/>
      <c r="S87" s="163"/>
      <c r="T87" s="164"/>
      <c r="U87" s="164"/>
      <c r="V87" s="165"/>
      <c r="W87" s="143"/>
      <c r="X87" s="142"/>
      <c r="Y87" s="142"/>
      <c r="Z87" s="100"/>
    </row>
    <row r="88" spans="1:28" ht="20.149999999999999" customHeight="1" thickTop="1">
      <c r="A88" s="422"/>
      <c r="B88" s="550" t="s">
        <v>19</v>
      </c>
      <c r="C88" s="552">
        <f>SUM(C75:C87)</f>
        <v>4</v>
      </c>
      <c r="D88" s="489">
        <f t="shared" ref="D88:E88" si="22">SUM(D75:D87)</f>
        <v>17</v>
      </c>
      <c r="E88" s="485">
        <f t="shared" si="22"/>
        <v>44</v>
      </c>
      <c r="F88" s="487">
        <f t="shared" ref="F88:J88" si="23">SUM(F75:F86)</f>
        <v>240</v>
      </c>
      <c r="G88" s="489">
        <f t="shared" si="23"/>
        <v>120</v>
      </c>
      <c r="H88" s="489">
        <f t="shared" si="23"/>
        <v>70</v>
      </c>
      <c r="I88" s="489">
        <f t="shared" si="23"/>
        <v>30</v>
      </c>
      <c r="J88" s="485">
        <f t="shared" si="23"/>
        <v>20</v>
      </c>
      <c r="K88" s="410">
        <f>SUM(K75:K87)</f>
        <v>50</v>
      </c>
      <c r="L88" s="411">
        <f t="shared" ref="L88:Z88" si="24">SUM(L75:L87)</f>
        <v>40</v>
      </c>
      <c r="M88" s="411">
        <f t="shared" si="24"/>
        <v>0</v>
      </c>
      <c r="N88" s="412">
        <f t="shared" si="24"/>
        <v>0</v>
      </c>
      <c r="O88" s="410">
        <f t="shared" si="24"/>
        <v>15</v>
      </c>
      <c r="P88" s="411">
        <f t="shared" si="24"/>
        <v>10</v>
      </c>
      <c r="Q88" s="411">
        <f t="shared" si="24"/>
        <v>15</v>
      </c>
      <c r="R88" s="413">
        <f t="shared" si="24"/>
        <v>0</v>
      </c>
      <c r="S88" s="414">
        <f t="shared" si="24"/>
        <v>55</v>
      </c>
      <c r="T88" s="411">
        <f t="shared" si="24"/>
        <v>20</v>
      </c>
      <c r="U88" s="411">
        <f t="shared" si="24"/>
        <v>15</v>
      </c>
      <c r="V88" s="412">
        <f t="shared" si="24"/>
        <v>20</v>
      </c>
      <c r="W88" s="410">
        <f t="shared" si="24"/>
        <v>0</v>
      </c>
      <c r="X88" s="411">
        <f t="shared" si="24"/>
        <v>0</v>
      </c>
      <c r="Y88" s="411">
        <f t="shared" si="24"/>
        <v>0</v>
      </c>
      <c r="Z88" s="413">
        <f t="shared" si="24"/>
        <v>0</v>
      </c>
    </row>
    <row r="89" spans="1:28" ht="20.149999999999999" customHeight="1" thickBot="1">
      <c r="A89" s="423"/>
      <c r="B89" s="551"/>
      <c r="C89" s="553"/>
      <c r="D89" s="490"/>
      <c r="E89" s="486"/>
      <c r="F89" s="488"/>
      <c r="G89" s="490"/>
      <c r="H89" s="490"/>
      <c r="I89" s="490"/>
      <c r="J89" s="486"/>
      <c r="K89" s="491">
        <f>SUM(K88:N88)</f>
        <v>90</v>
      </c>
      <c r="L89" s="492"/>
      <c r="M89" s="492"/>
      <c r="N89" s="493"/>
      <c r="O89" s="491">
        <f>SUM(O88:R88)</f>
        <v>40</v>
      </c>
      <c r="P89" s="492"/>
      <c r="Q89" s="492"/>
      <c r="R89" s="493"/>
      <c r="S89" s="491">
        <f>SUM(S88:V88)</f>
        <v>110</v>
      </c>
      <c r="T89" s="492"/>
      <c r="U89" s="492"/>
      <c r="V89" s="493"/>
      <c r="W89" s="491">
        <f>SUM(W88:Z88)</f>
        <v>0</v>
      </c>
      <c r="X89" s="492"/>
      <c r="Y89" s="492"/>
      <c r="Z89" s="493"/>
      <c r="AA89" s="11" t="b">
        <f>SUM(K89:Z89)=F88</f>
        <v>1</v>
      </c>
    </row>
    <row r="90" spans="1:28" s="21" customFormat="1" ht="20.149999999999999" customHeight="1">
      <c r="A90" s="608" t="s">
        <v>76</v>
      </c>
      <c r="B90" s="555"/>
      <c r="C90" s="560" t="s">
        <v>8</v>
      </c>
      <c r="D90" s="563" t="s">
        <v>9</v>
      </c>
      <c r="E90" s="566" t="s">
        <v>39</v>
      </c>
      <c r="F90" s="569" t="s">
        <v>6</v>
      </c>
      <c r="G90" s="572" t="s">
        <v>10</v>
      </c>
      <c r="H90" s="572" t="s">
        <v>11</v>
      </c>
      <c r="I90" s="572" t="s">
        <v>12</v>
      </c>
      <c r="J90" s="575" t="s">
        <v>37</v>
      </c>
      <c r="K90" s="482" t="s">
        <v>43</v>
      </c>
      <c r="L90" s="483"/>
      <c r="M90" s="483"/>
      <c r="N90" s="484"/>
      <c r="O90" s="482" t="s">
        <v>44</v>
      </c>
      <c r="P90" s="483"/>
      <c r="Q90" s="483"/>
      <c r="R90" s="484"/>
      <c r="S90" s="482" t="s">
        <v>45</v>
      </c>
      <c r="T90" s="483"/>
      <c r="U90" s="483"/>
      <c r="V90" s="484"/>
      <c r="W90" s="482" t="s">
        <v>46</v>
      </c>
      <c r="X90" s="483"/>
      <c r="Y90" s="483"/>
      <c r="Z90" s="484"/>
      <c r="AB90" s="346"/>
    </row>
    <row r="91" spans="1:28" s="21" customFormat="1" ht="20.149999999999999" customHeight="1">
      <c r="A91" s="609"/>
      <c r="B91" s="557"/>
      <c r="C91" s="561"/>
      <c r="D91" s="564"/>
      <c r="E91" s="567"/>
      <c r="F91" s="570"/>
      <c r="G91" s="573"/>
      <c r="H91" s="573"/>
      <c r="I91" s="573"/>
      <c r="J91" s="576"/>
      <c r="K91" s="584" t="s">
        <v>10</v>
      </c>
      <c r="L91" s="583" t="s">
        <v>11</v>
      </c>
      <c r="M91" s="582" t="s">
        <v>12</v>
      </c>
      <c r="N91" s="415" t="s">
        <v>47</v>
      </c>
      <c r="O91" s="584" t="s">
        <v>10</v>
      </c>
      <c r="P91" s="583" t="s">
        <v>11</v>
      </c>
      <c r="Q91" s="582" t="s">
        <v>12</v>
      </c>
      <c r="R91" s="415" t="s">
        <v>47</v>
      </c>
      <c r="S91" s="584" t="s">
        <v>10</v>
      </c>
      <c r="T91" s="583" t="s">
        <v>11</v>
      </c>
      <c r="U91" s="582" t="s">
        <v>12</v>
      </c>
      <c r="V91" s="415" t="s">
        <v>47</v>
      </c>
      <c r="W91" s="584" t="s">
        <v>10</v>
      </c>
      <c r="X91" s="583" t="s">
        <v>11</v>
      </c>
      <c r="Y91" s="582" t="s">
        <v>12</v>
      </c>
      <c r="Z91" s="415" t="s">
        <v>47</v>
      </c>
      <c r="AB91" s="346"/>
    </row>
    <row r="92" spans="1:28" s="21" customFormat="1" ht="20.149999999999999" customHeight="1" thickBot="1">
      <c r="A92" s="609"/>
      <c r="B92" s="557"/>
      <c r="C92" s="562"/>
      <c r="D92" s="565"/>
      <c r="E92" s="568"/>
      <c r="F92" s="571"/>
      <c r="G92" s="574"/>
      <c r="H92" s="574"/>
      <c r="I92" s="574"/>
      <c r="J92" s="577"/>
      <c r="K92" s="585"/>
      <c r="L92" s="574"/>
      <c r="M92" s="565"/>
      <c r="N92" s="416" t="s">
        <v>25</v>
      </c>
      <c r="O92" s="585"/>
      <c r="P92" s="574"/>
      <c r="Q92" s="565"/>
      <c r="R92" s="416" t="s">
        <v>25</v>
      </c>
      <c r="S92" s="585"/>
      <c r="T92" s="574"/>
      <c r="U92" s="565"/>
      <c r="V92" s="416" t="s">
        <v>25</v>
      </c>
      <c r="W92" s="585"/>
      <c r="X92" s="574"/>
      <c r="Y92" s="565"/>
      <c r="Z92" s="416" t="s">
        <v>25</v>
      </c>
      <c r="AB92" s="346"/>
    </row>
    <row r="93" spans="1:28" s="21" customFormat="1" ht="20.149999999999999" customHeight="1">
      <c r="A93" s="609"/>
      <c r="B93" s="557"/>
      <c r="C93" s="578">
        <f>SUM(C36,C88)</f>
        <v>8</v>
      </c>
      <c r="D93" s="478">
        <f t="shared" ref="D93:J93" si="25">SUM(D36,D88)</f>
        <v>28</v>
      </c>
      <c r="E93" s="480">
        <f t="shared" si="25"/>
        <v>74</v>
      </c>
      <c r="F93" s="580">
        <f t="shared" si="25"/>
        <v>410</v>
      </c>
      <c r="G93" s="478">
        <f t="shared" si="25"/>
        <v>190</v>
      </c>
      <c r="H93" s="478">
        <f t="shared" si="25"/>
        <v>150</v>
      </c>
      <c r="I93" s="478">
        <f t="shared" si="25"/>
        <v>50</v>
      </c>
      <c r="J93" s="480">
        <f t="shared" si="25"/>
        <v>20</v>
      </c>
      <c r="K93" s="417">
        <f>SUM(K31,K88)</f>
        <v>75</v>
      </c>
      <c r="L93" s="417">
        <f t="shared" ref="L93:Z93" si="26">SUM(L31,L88)</f>
        <v>60</v>
      </c>
      <c r="M93" s="417">
        <f t="shared" si="26"/>
        <v>0</v>
      </c>
      <c r="N93" s="417">
        <f t="shared" si="26"/>
        <v>0</v>
      </c>
      <c r="O93" s="417">
        <f t="shared" si="26"/>
        <v>45</v>
      </c>
      <c r="P93" s="417">
        <f t="shared" si="26"/>
        <v>40</v>
      </c>
      <c r="Q93" s="417">
        <f t="shared" si="26"/>
        <v>35</v>
      </c>
      <c r="R93" s="417">
        <f t="shared" si="26"/>
        <v>0</v>
      </c>
      <c r="S93" s="417">
        <f t="shared" si="26"/>
        <v>70</v>
      </c>
      <c r="T93" s="417">
        <f t="shared" si="26"/>
        <v>50</v>
      </c>
      <c r="U93" s="417">
        <f t="shared" si="26"/>
        <v>15</v>
      </c>
      <c r="V93" s="417">
        <f t="shared" si="26"/>
        <v>20</v>
      </c>
      <c r="W93" s="417">
        <f t="shared" si="26"/>
        <v>0</v>
      </c>
      <c r="X93" s="417">
        <f t="shared" si="26"/>
        <v>0</v>
      </c>
      <c r="Y93" s="417">
        <f t="shared" si="26"/>
        <v>0</v>
      </c>
      <c r="Z93" s="417">
        <f t="shared" si="26"/>
        <v>0</v>
      </c>
      <c r="AB93" s="346"/>
    </row>
    <row r="94" spans="1:28" s="21" customFormat="1" ht="20.149999999999999" customHeight="1" thickBot="1">
      <c r="A94" s="609"/>
      <c r="B94" s="557"/>
      <c r="C94" s="579"/>
      <c r="D94" s="479"/>
      <c r="E94" s="481"/>
      <c r="F94" s="581"/>
      <c r="G94" s="479"/>
      <c r="H94" s="479"/>
      <c r="I94" s="479"/>
      <c r="J94" s="481"/>
      <c r="K94" s="455">
        <f>SUM(K93:N93)</f>
        <v>135</v>
      </c>
      <c r="L94" s="456"/>
      <c r="M94" s="456"/>
      <c r="N94" s="457"/>
      <c r="O94" s="455">
        <f>SUM(O93:R93)</f>
        <v>120</v>
      </c>
      <c r="P94" s="456"/>
      <c r="Q94" s="456"/>
      <c r="R94" s="457"/>
      <c r="S94" s="455">
        <f>SUM(S93:V93)</f>
        <v>155</v>
      </c>
      <c r="T94" s="456"/>
      <c r="U94" s="456"/>
      <c r="V94" s="457"/>
      <c r="W94" s="455">
        <f>SUM(W93:Z93)</f>
        <v>0</v>
      </c>
      <c r="X94" s="456"/>
      <c r="Y94" s="456"/>
      <c r="Z94" s="457"/>
      <c r="AA94" s="21" t="b">
        <f>SUM(K94:Z94)=F93</f>
        <v>1</v>
      </c>
      <c r="AB94" s="346"/>
    </row>
    <row r="95" spans="1:28" s="21" customFormat="1" ht="20.149999999999999" customHeight="1">
      <c r="A95" s="609"/>
      <c r="B95" s="557"/>
      <c r="C95" s="589" t="s">
        <v>20</v>
      </c>
      <c r="D95" s="590"/>
      <c r="E95" s="591"/>
      <c r="F95" s="604" t="s">
        <v>21</v>
      </c>
      <c r="G95" s="483"/>
      <c r="H95" s="483"/>
      <c r="I95" s="483"/>
      <c r="J95" s="484"/>
      <c r="K95" s="598">
        <f>SUM(IF(COUNTA(K75:N75)&gt;0,$C75,0),IF(COUNTA(K76:N76)&gt;0,$C76,0),IF(COUNTA(K77:N77)&gt;0,$C77,0),IF(COUNTA(K78:N78)&gt;0,$C78,0),IF(COUNTA(K79:N79)&gt;0,$C79,0),IF(COUNTA(K80:N80)&gt;0,$C80,0),IF(COUNTA(K81:N81)&gt;0,$C81,0),IF(COUNTA(K82:N82)&gt;0,$C82,0),IF(COUNTA(K83:N83)&gt;0,$C83,0),IF(COUNTA(K84:N84)&gt;0,$C84,0),IF(COUNTA(K85:N85)&gt;0,$C85,0),IF(COUNTA(K86:N86)&gt;0,$C86,0),IF(COUNTA(K87:N87)&gt;0,$C87,0),K38)</f>
        <v>3</v>
      </c>
      <c r="L95" s="599"/>
      <c r="M95" s="599"/>
      <c r="N95" s="600"/>
      <c r="O95" s="598">
        <f t="shared" ref="O95" si="27">SUM(IF(COUNTA(O75:R75)&gt;0,$C75,0),IF(COUNTA(O76:R76)&gt;0,$C76,0),IF(COUNTA(O77:R77)&gt;0,$C77,0),IF(COUNTA(O78:R78)&gt;0,$C78,0),IF(COUNTA(O79:R79)&gt;0,$C79,0),IF(COUNTA(O80:R80)&gt;0,$C80,0),IF(COUNTA(O81:R81)&gt;0,$C81,0),IF(COUNTA(O82:R82)&gt;0,$C82,0),IF(COUNTA(O83:R83)&gt;0,$C83,0),IF(COUNTA(O84:R84)&gt;0,$C84,0),IF(COUNTA(O85:R85)&gt;0,$C85,0),IF(COUNTA(O86:R86)&gt;0,$C86,0),IF(COUNTA(O87:R87)&gt;0,$C87,0),O38)</f>
        <v>2</v>
      </c>
      <c r="P95" s="599"/>
      <c r="Q95" s="599"/>
      <c r="R95" s="600"/>
      <c r="S95" s="598">
        <f t="shared" ref="S95" si="28">SUM(IF(COUNTA(S75:V75)&gt;0,$C75,0),IF(COUNTA(S76:V76)&gt;0,$C76,0),IF(COUNTA(S77:V77)&gt;0,$C77,0),IF(COUNTA(S78:V78)&gt;0,$C78,0),IF(COUNTA(S79:V79)&gt;0,$C79,0),IF(COUNTA(S80:V80)&gt;0,$C80,0),IF(COUNTA(S81:V81)&gt;0,$C81,0),IF(COUNTA(S82:V82)&gt;0,$C82,0),IF(COUNTA(S83:V83)&gt;0,$C83,0),IF(COUNTA(S84:V84)&gt;0,$C84,0),IF(COUNTA(S85:V85)&gt;0,$C85,0),IF(COUNTA(S86:V86)&gt;0,$C86,0),IF(COUNTA(S87:V87)&gt;0,$C87,0),S38)</f>
        <v>3</v>
      </c>
      <c r="T95" s="599"/>
      <c r="U95" s="599"/>
      <c r="V95" s="600"/>
      <c r="W95" s="598">
        <f t="shared" ref="W95" si="29">SUM(IF(COUNTA(W75:Z75)&gt;0,$C75,0),IF(COUNTA(W76:Z76)&gt;0,$C76,0),IF(COUNTA(W77:Z77)&gt;0,$C77,0),IF(COUNTA(W78:Z78)&gt;0,$C78,0),IF(COUNTA(W79:Z79)&gt;0,$C79,0),IF(COUNTA(W80:Z80)&gt;0,$C80,0),IF(COUNTA(W81:Z81)&gt;0,$C81,0),IF(COUNTA(W82:Z82)&gt;0,$C82,0),IF(COUNTA(W83:Z83)&gt;0,$C83,0),IF(COUNTA(W84:Z84)&gt;0,$C84,0),IF(COUNTA(W85:Z85)&gt;0,$C85,0),IF(COUNTA(W86:Z86)&gt;0,$C86,0),IF(COUNTA(W87:Z87)&gt;0,$C87,0),W38)</f>
        <v>0</v>
      </c>
      <c r="X95" s="599"/>
      <c r="Y95" s="599"/>
      <c r="Z95" s="600"/>
      <c r="AA95" s="62">
        <f>SUM(K95:Z95)</f>
        <v>8</v>
      </c>
      <c r="AB95" s="346" t="b">
        <f>C93=AA95</f>
        <v>1</v>
      </c>
    </row>
    <row r="96" spans="1:28" s="21" customFormat="1" ht="20.149999999999999" customHeight="1">
      <c r="A96" s="609"/>
      <c r="B96" s="557"/>
      <c r="C96" s="592"/>
      <c r="D96" s="593"/>
      <c r="E96" s="594"/>
      <c r="F96" s="601" t="s">
        <v>22</v>
      </c>
      <c r="G96" s="602"/>
      <c r="H96" s="602"/>
      <c r="I96" s="602"/>
      <c r="J96" s="603"/>
      <c r="K96" s="458">
        <f>SUM(IF(COUNTA(K75:N75)&gt;0,$D75,0),IF(COUNTA(K76:N76)&gt;0,$D76,0),IF(COUNTA(K77:N77)&gt;0,$D77,0),IF(COUNTA(K78:N78)&gt;0,$D78,0),IF(COUNTA(K79:N79)&gt;0,$D79,0),IF(COUNTA(K80:N80)&gt;0,$D80,0),IF(COUNTA(K81:N81)&gt;0,$D81,0),IF(COUNTA(K82:N82)&gt;0,$D82,0),IF(COUNTA(K83:N83)&gt;0,$D83,0),IF(COUNTA(K84:N84)&gt;0,$D84,0),IF(COUNTA(K85:N85)&gt;0,$D85,0),IF(COUNTA(K86:N86)&gt;0,$D86,0),IF(COUNTA(K87:N87)&gt;0,$D87,0),K39)</f>
        <v>10</v>
      </c>
      <c r="L96" s="459"/>
      <c r="M96" s="459"/>
      <c r="N96" s="460"/>
      <c r="O96" s="458">
        <f t="shared" ref="O96" si="30">SUM(IF(COUNTA(O75:R75)&gt;0,$D75,0),IF(COUNTA(O76:R76)&gt;0,$D76,0),IF(COUNTA(O77:R77)&gt;0,$D77,0),IF(COUNTA(O78:R78)&gt;0,$D78,0),IF(COUNTA(O79:R79)&gt;0,$D79,0),IF(COUNTA(O80:R80)&gt;0,$D80,0),IF(COUNTA(O81:R81)&gt;0,$D81,0),IF(COUNTA(O82:R82)&gt;0,$D82,0),IF(COUNTA(O83:R83)&gt;0,$D83,0),IF(COUNTA(O84:R84)&gt;0,$D84,0),IF(COUNTA(O85:R85)&gt;0,$D85,0),IF(COUNTA(O86:R86)&gt;0,$D86,0),IF(COUNTA(O87:R87)&gt;0,$D87,0),O39)</f>
        <v>8</v>
      </c>
      <c r="P96" s="459"/>
      <c r="Q96" s="459"/>
      <c r="R96" s="460"/>
      <c r="S96" s="458">
        <f t="shared" ref="S96" si="31">SUM(IF(COUNTA(S75:V75)&gt;0,$D75,0),IF(COUNTA(S76:V76)&gt;0,$D76,0),IF(COUNTA(S77:V77)&gt;0,$D77,0),IF(COUNTA(S78:V78)&gt;0,$D78,0),IF(COUNTA(S79:V79)&gt;0,$D79,0),IF(COUNTA(S80:V80)&gt;0,$D80,0),IF(COUNTA(S81:V81)&gt;0,$D81,0),IF(COUNTA(S82:V82)&gt;0,$D82,0),IF(COUNTA(S83:V83)&gt;0,$D83,0),IF(COUNTA(S84:V84)&gt;0,$D84,0),IF(COUNTA(S85:V85)&gt;0,$D85,0),IF(COUNTA(S86:V86)&gt;0,$D86,0),IF(COUNTA(S87:V87)&gt;0,$D87,0),S39)</f>
        <v>10</v>
      </c>
      <c r="T96" s="459"/>
      <c r="U96" s="459"/>
      <c r="V96" s="460"/>
      <c r="W96" s="458">
        <f t="shared" ref="W96" si="32">SUM(IF(COUNTA(W75:Z75)&gt;0,$D75,0),IF(COUNTA(W76:Z76)&gt;0,$D76,0),IF(COUNTA(W77:Z77)&gt;0,$D77,0),IF(COUNTA(W78:Z78)&gt;0,$D78,0),IF(COUNTA(W79:Z79)&gt;0,$D79,0),IF(COUNTA(W80:Z80)&gt;0,$D80,0),IF(COUNTA(W81:Z81)&gt;0,$D81,0),IF(COUNTA(W82:Z82)&gt;0,$D82,0),IF(COUNTA(W83:Z83)&gt;0,$D83,0),IF(COUNTA(W84:Z84)&gt;0,$D84,0),IF(COUNTA(W85:Z85)&gt;0,$D85,0),IF(COUNTA(W86:Z86)&gt;0,$D86,0),IF(COUNTA(W87:Z87)&gt;0,$D87,0),W39)</f>
        <v>0</v>
      </c>
      <c r="X96" s="459"/>
      <c r="Y96" s="459"/>
      <c r="Z96" s="460"/>
      <c r="AA96" s="62">
        <f>SUM(K96:Z96)</f>
        <v>28</v>
      </c>
      <c r="AB96" s="346" t="b">
        <f>AA96=D93</f>
        <v>1</v>
      </c>
    </row>
    <row r="97" spans="1:28" s="21" customFormat="1" ht="20.149999999999999" customHeight="1" thickBot="1">
      <c r="A97" s="610"/>
      <c r="B97" s="559"/>
      <c r="C97" s="595"/>
      <c r="D97" s="596"/>
      <c r="E97" s="597"/>
      <c r="F97" s="461" t="s">
        <v>39</v>
      </c>
      <c r="G97" s="462"/>
      <c r="H97" s="462"/>
      <c r="I97" s="462"/>
      <c r="J97" s="463"/>
      <c r="K97" s="455">
        <f>SUM(IF(COUNTA(K75:N75)&gt;0,$E75,0),IF(COUNTA(K76:N76)&gt;0,$E76,0),IF(COUNTA(K77:N77)&gt;0,$E77,0),IF(COUNTA(K78:N78)&gt;0,$E78,0),IF(COUNTA(K79:N79)&gt;0,$E79,0),IF(COUNTA(K80:N80)&gt;0,$E80,0),IF(COUNTA(K81:N81)&gt;0,$E81,0),IF(COUNTA(K82:N82)&gt;0,$E82,0),IF(COUNTA(K83:N83)&gt;0,$E83,0),IF(COUNTA(K84:N84)&gt;0,$E84,0),IF(COUNTA(K85:N85)&gt;0,$E85,0),IF(COUNTA(K86:N86)&gt;0,$E86,0),IF(COUNTA(K87:N87)&gt;0,$E87,0),K40)</f>
        <v>30</v>
      </c>
      <c r="L97" s="456"/>
      <c r="M97" s="456"/>
      <c r="N97" s="457"/>
      <c r="O97" s="455">
        <f t="shared" ref="O97" si="33">SUM(IF(COUNTA(O75:R75)&gt;0,$E75,0),IF(COUNTA(O76:R76)&gt;0,$E76,0),IF(COUNTA(O77:R77)&gt;0,$E77,0),IF(COUNTA(O78:R78)&gt;0,$E78,0),IF(COUNTA(O79:R79)&gt;0,$E79,0),IF(COUNTA(O80:R80)&gt;0,$E80,0),IF(COUNTA(O81:R81)&gt;0,$E81,0),IF(COUNTA(O82:R82)&gt;0,$E82,0),IF(COUNTA(O83:R83)&gt;0,$E83,0),IF(COUNTA(O84:R84)&gt;0,$E84,0),IF(COUNTA(O85:R85)&gt;0,$E85,0),IF(COUNTA(O86:R86)&gt;0,$E86,0),IF(COUNTA(O87:R87)&gt;0,$E87,0),O40)</f>
        <v>20</v>
      </c>
      <c r="P97" s="456"/>
      <c r="Q97" s="456"/>
      <c r="R97" s="457"/>
      <c r="S97" s="455">
        <f t="shared" ref="S97" si="34">SUM(IF(COUNTA(S75:V75)&gt;0,$E75,0),IF(COUNTA(S76:V76)&gt;0,$E76,0),IF(COUNTA(S77:V77)&gt;0,$E77,0),IF(COUNTA(S78:V78)&gt;0,$E78,0),IF(COUNTA(S79:V79)&gt;0,$E79,0),IF(COUNTA(S80:V80)&gt;0,$E80,0),IF(COUNTA(S81:V81)&gt;0,$E81,0),IF(COUNTA(S82:V82)&gt;0,$E82,0),IF(COUNTA(S83:V83)&gt;0,$E83,0),IF(COUNTA(S84:V84)&gt;0,$E84,0),IF(COUNTA(S85:V85)&gt;0,$E85,0),IF(COUNTA(S86:V86)&gt;0,$E86,0),IF(COUNTA(S87:V87)&gt;0,$E87,0),S40)</f>
        <v>24</v>
      </c>
      <c r="T97" s="456"/>
      <c r="U97" s="456"/>
      <c r="V97" s="457"/>
      <c r="W97" s="455">
        <f t="shared" ref="W97" si="35">SUM(IF(COUNTA(W75:Z75)&gt;0,$E75,0),IF(COUNTA(W76:Z76)&gt;0,$E76,0),IF(COUNTA(W77:Z77)&gt;0,$E77,0),IF(COUNTA(W78:Z78)&gt;0,$E78,0),IF(COUNTA(W79:Z79)&gt;0,$E79,0),IF(COUNTA(W80:Z80)&gt;0,$E80,0),IF(COUNTA(W81:Z81)&gt;0,$E81,0),IF(COUNTA(W82:Z82)&gt;0,$E82,0),IF(COUNTA(W83:Z83)&gt;0,$E83,0),IF(COUNTA(W84:Z84)&gt;0,$E84,0),IF(COUNTA(W85:Z85)&gt;0,$E85,0),IF(COUNTA(W86:Z86)&gt;0,$E86,0),IF(COUNTA(W87:Z87)&gt;0,$E87,0),W40)</f>
        <v>0</v>
      </c>
      <c r="X97" s="456"/>
      <c r="Y97" s="456"/>
      <c r="Z97" s="457"/>
      <c r="AA97" s="62">
        <f>SUM(K97:Z97)</f>
        <v>74</v>
      </c>
      <c r="AB97" s="346" t="b">
        <f>AA97=E93</f>
        <v>1</v>
      </c>
    </row>
    <row r="98" spans="1:28" ht="20.149999999999999" customHeight="1">
      <c r="A98" s="117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3"/>
      <c r="O98" s="91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118"/>
    </row>
    <row r="99" spans="1:28" ht="20.149999999999999" customHeight="1">
      <c r="A99" s="109" t="s">
        <v>23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22"/>
      <c r="O99" s="23"/>
      <c r="P99" s="9" t="s">
        <v>113</v>
      </c>
      <c r="Q99" s="1"/>
      <c r="R99" s="4"/>
      <c r="S99" s="4"/>
      <c r="T99" s="4"/>
      <c r="U99" s="4"/>
      <c r="V99" s="6" t="str">
        <f>$V$42</f>
        <v>2023/2024</v>
      </c>
      <c r="W99" s="24"/>
      <c r="Y99" s="4"/>
      <c r="Z99" s="110"/>
    </row>
    <row r="100" spans="1:28" ht="20.149999999999999" customHeight="1">
      <c r="A100" s="109"/>
      <c r="B100" s="5" t="str">
        <f>$B$43</f>
        <v>1. Język obcy do wyboru spośród: 1. Język angielski. 2. Język niemiecki. 3. Język rosyjski.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22"/>
      <c r="O100" s="23"/>
      <c r="P100" s="9"/>
      <c r="Q100" s="1"/>
      <c r="R100" s="4"/>
      <c r="S100" s="4"/>
      <c r="T100" s="4"/>
      <c r="U100" s="4"/>
      <c r="V100" s="4"/>
      <c r="W100" s="24"/>
      <c r="Y100" s="4"/>
      <c r="Z100" s="110"/>
    </row>
    <row r="101" spans="1:28" ht="20.149999999999999" customHeight="1">
      <c r="A101" s="109"/>
      <c r="B101" s="5" t="str">
        <f>$B$44</f>
        <v>2. Studentów obowiązuje zaliczenie na ocenę wszystkich przedmiotów.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22"/>
      <c r="O101" s="23"/>
      <c r="P101" s="9"/>
      <c r="Q101" s="1"/>
      <c r="R101" s="4"/>
      <c r="S101" s="4"/>
      <c r="T101" s="4"/>
      <c r="U101" s="4"/>
      <c r="V101" s="4"/>
      <c r="W101" s="24"/>
      <c r="Y101" s="4"/>
      <c r="Z101" s="110"/>
    </row>
    <row r="102" spans="1:28" ht="20.149999999999999" customHeight="1">
      <c r="A102" s="119"/>
      <c r="B102" s="5" t="str">
        <f>$B$45</f>
        <v>3. Warunkiem zaliczenia ostatniego semestru Seminarium dyplomowego jest przygotowanie i złożenie pracy dyplomowej w systemie APD.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25"/>
      <c r="O102" s="26"/>
      <c r="P102" s="16" t="s">
        <v>24</v>
      </c>
      <c r="Q102" s="1"/>
      <c r="R102" s="10"/>
      <c r="S102" s="10"/>
      <c r="T102" s="10"/>
      <c r="U102" s="10"/>
      <c r="V102" s="10"/>
      <c r="W102" s="10"/>
      <c r="X102" s="10"/>
      <c r="Y102" s="10"/>
      <c r="Z102" s="111"/>
    </row>
    <row r="103" spans="1:28" ht="20.149999999999999" customHeight="1">
      <c r="A103" s="119"/>
      <c r="B103" s="5" t="str">
        <f>$B$46</f>
        <v xml:space="preserve">4. Możliwość realizacji metodą synchroniczną wykładów, które zostaną zaplanowane do realizacji w piątki 
</v>
      </c>
      <c r="C103" s="15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25"/>
      <c r="O103" s="26"/>
      <c r="P103" s="9" t="s">
        <v>10</v>
      </c>
      <c r="Q103" s="27" t="s">
        <v>49</v>
      </c>
      <c r="R103" s="10"/>
      <c r="S103" s="10"/>
      <c r="T103" s="10"/>
      <c r="U103" s="10"/>
      <c r="V103" s="10"/>
      <c r="W103" s="10"/>
      <c r="X103" s="10"/>
      <c r="Y103" s="10"/>
      <c r="Z103" s="111"/>
    </row>
    <row r="104" spans="1:28" ht="20.149999999999999" customHeight="1">
      <c r="A104" s="119"/>
      <c r="B104" s="5" t="str">
        <f>$B$47</f>
        <v>(zgodnie z harmonogramem zjazdów i rozkładem zajęć).</v>
      </c>
      <c r="C104" s="5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22"/>
      <c r="O104" s="26"/>
      <c r="P104" s="9" t="s">
        <v>11</v>
      </c>
      <c r="Q104" s="27" t="s">
        <v>50</v>
      </c>
      <c r="R104" s="10"/>
      <c r="S104" s="10"/>
      <c r="T104" s="9"/>
      <c r="U104" s="10"/>
      <c r="V104" s="10"/>
      <c r="W104" s="10"/>
      <c r="X104" s="10"/>
      <c r="Y104" s="10"/>
      <c r="Z104" s="111"/>
    </row>
    <row r="105" spans="1:28" ht="20.149999999999999" customHeight="1">
      <c r="A105" s="119"/>
      <c r="C105" s="15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22"/>
      <c r="O105" s="26"/>
      <c r="P105" s="9" t="s">
        <v>12</v>
      </c>
      <c r="Q105" s="27" t="s">
        <v>51</v>
      </c>
      <c r="R105" s="10"/>
      <c r="S105" s="10"/>
      <c r="T105" s="10"/>
      <c r="U105" s="10"/>
      <c r="V105" s="10"/>
      <c r="W105" s="10"/>
      <c r="X105" s="10"/>
      <c r="Y105" s="10"/>
      <c r="Z105" s="111"/>
    </row>
    <row r="106" spans="1:28" ht="20.149999999999999" customHeight="1">
      <c r="A106" s="119"/>
      <c r="B106" s="15"/>
      <c r="C106" s="15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22"/>
      <c r="O106" s="26"/>
      <c r="P106" s="9" t="s">
        <v>47</v>
      </c>
      <c r="Q106" s="27" t="s">
        <v>52</v>
      </c>
      <c r="R106" s="10"/>
      <c r="S106" s="10"/>
      <c r="T106" s="10"/>
      <c r="U106" s="10"/>
      <c r="V106" s="10"/>
      <c r="W106" s="10"/>
      <c r="X106" s="10"/>
      <c r="Y106" s="10"/>
      <c r="Z106" s="111"/>
    </row>
    <row r="107" spans="1:28" ht="20.149999999999999" customHeight="1">
      <c r="A107" s="119"/>
      <c r="B107" s="5"/>
      <c r="C107" s="15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22"/>
      <c r="O107" s="26"/>
      <c r="P107" s="9" t="s">
        <v>25</v>
      </c>
      <c r="Q107" s="27" t="s">
        <v>53</v>
      </c>
      <c r="R107" s="10"/>
      <c r="S107" s="10"/>
      <c r="T107" s="10"/>
      <c r="U107" s="9"/>
      <c r="V107" s="9"/>
      <c r="W107" s="9"/>
      <c r="X107" s="9"/>
      <c r="Y107" s="10"/>
      <c r="Z107" s="111"/>
    </row>
    <row r="108" spans="1:28" ht="20.149999999999999" customHeight="1">
      <c r="A108" s="120"/>
      <c r="B108" s="5"/>
      <c r="C108" s="15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22"/>
      <c r="O108" s="26"/>
      <c r="P108" s="9" t="s">
        <v>54</v>
      </c>
      <c r="Q108" s="27" t="s">
        <v>55</v>
      </c>
      <c r="R108" s="10"/>
      <c r="S108" s="10"/>
      <c r="T108" s="10"/>
      <c r="U108" s="10"/>
      <c r="V108" s="10"/>
      <c r="W108" s="10"/>
      <c r="X108" s="10"/>
      <c r="Y108" s="10"/>
      <c r="Z108" s="111"/>
    </row>
    <row r="109" spans="1:28" ht="20.149999999999999" customHeight="1" thickBot="1">
      <c r="A109" s="120"/>
      <c r="B109" s="5"/>
      <c r="C109" s="15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22"/>
      <c r="O109" s="26"/>
      <c r="P109" s="28"/>
      <c r="Q109" s="340" t="s">
        <v>26</v>
      </c>
      <c r="R109" s="9" t="s">
        <v>27</v>
      </c>
      <c r="S109" s="10"/>
      <c r="T109" s="10"/>
      <c r="U109" s="10"/>
      <c r="V109" s="10"/>
      <c r="W109" s="10"/>
      <c r="X109" s="10"/>
      <c r="Y109" s="10"/>
      <c r="Z109" s="111"/>
    </row>
    <row r="110" spans="1:28" ht="20.149999999999999" customHeight="1" thickBot="1">
      <c r="A110" s="120"/>
      <c r="C110" s="15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22"/>
      <c r="O110" s="26"/>
      <c r="P110" s="404"/>
      <c r="Q110" s="405" t="s">
        <v>26</v>
      </c>
      <c r="R110" s="191" t="s">
        <v>221</v>
      </c>
      <c r="S110" s="201"/>
      <c r="T110" s="201"/>
      <c r="U110" s="201"/>
      <c r="V110" s="10"/>
      <c r="W110" s="10"/>
      <c r="X110" s="10"/>
      <c r="Y110" s="10"/>
      <c r="Z110" s="111"/>
    </row>
    <row r="111" spans="1:28" ht="20.149999999999999" customHeight="1">
      <c r="A111" s="120"/>
      <c r="C111" s="15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22"/>
      <c r="O111" s="26"/>
      <c r="P111" s="95"/>
      <c r="Q111" s="340"/>
      <c r="R111" s="9"/>
      <c r="S111" s="10"/>
      <c r="T111" s="10"/>
      <c r="U111" s="10"/>
      <c r="V111" s="10"/>
      <c r="W111" s="10"/>
      <c r="X111" s="10"/>
      <c r="Y111" s="10"/>
      <c r="Z111" s="111"/>
    </row>
    <row r="112" spans="1:28" ht="20.149999999999999" customHeight="1">
      <c r="A112" s="112"/>
      <c r="B112" s="95"/>
      <c r="C112" s="95"/>
      <c r="D112" s="113"/>
      <c r="E112" s="113"/>
      <c r="F112" s="113"/>
      <c r="G112" s="113"/>
      <c r="H112" s="113"/>
      <c r="I112" s="113"/>
      <c r="J112" s="95"/>
      <c r="K112" s="95"/>
      <c r="L112" s="95"/>
      <c r="M112" s="95"/>
      <c r="N112" s="114"/>
      <c r="O112" s="464" t="s">
        <v>35</v>
      </c>
      <c r="P112" s="465"/>
      <c r="Q112" s="465"/>
      <c r="R112" s="465"/>
      <c r="S112" s="465"/>
      <c r="T112" s="465"/>
      <c r="U112" s="465"/>
      <c r="V112" s="465"/>
      <c r="W112" s="465"/>
      <c r="X112" s="465"/>
      <c r="Y112" s="465"/>
      <c r="Z112" s="466"/>
    </row>
    <row r="113" spans="1:27" ht="20.149999999999999" customHeight="1">
      <c r="A113" s="104"/>
      <c r="B113" s="116"/>
      <c r="C113" s="536" t="str">
        <f>$C$3</f>
        <v>PLAN STUDIÓW NR IX</v>
      </c>
      <c r="D113" s="537"/>
      <c r="E113" s="537"/>
      <c r="F113" s="537"/>
      <c r="G113" s="537"/>
      <c r="H113" s="537"/>
      <c r="I113" s="537"/>
      <c r="J113" s="537"/>
      <c r="K113" s="537"/>
      <c r="L113" s="537"/>
      <c r="M113" s="537"/>
      <c r="N113" s="537"/>
      <c r="O113" s="537"/>
      <c r="P113" s="537"/>
      <c r="Q113" s="537"/>
      <c r="R113" s="538"/>
      <c r="S113" s="544"/>
      <c r="T113" s="545"/>
      <c r="U113" s="545"/>
      <c r="V113" s="545"/>
      <c r="W113" s="545"/>
      <c r="X113" s="545"/>
      <c r="Y113" s="545"/>
      <c r="Z113" s="546"/>
    </row>
    <row r="114" spans="1:27" ht="20.149999999999999" customHeight="1">
      <c r="A114" s="542" t="s">
        <v>74</v>
      </c>
      <c r="B114" s="543"/>
      <c r="C114" s="539"/>
      <c r="D114" s="540"/>
      <c r="E114" s="540"/>
      <c r="F114" s="540"/>
      <c r="G114" s="540"/>
      <c r="H114" s="540"/>
      <c r="I114" s="540"/>
      <c r="J114" s="540"/>
      <c r="K114" s="540"/>
      <c r="L114" s="540"/>
      <c r="M114" s="540"/>
      <c r="N114" s="540"/>
      <c r="O114" s="540"/>
      <c r="P114" s="540"/>
      <c r="Q114" s="540"/>
      <c r="R114" s="541"/>
      <c r="S114" s="171"/>
      <c r="T114" s="172"/>
      <c r="U114" s="172"/>
      <c r="V114" s="172"/>
      <c r="W114" s="172"/>
      <c r="X114" s="172"/>
      <c r="Y114" s="172"/>
      <c r="Z114" s="173"/>
    </row>
    <row r="115" spans="1:27" ht="20.149999999999999" customHeight="1">
      <c r="A115" s="105"/>
      <c r="B115" s="86"/>
      <c r="C115" s="539"/>
      <c r="D115" s="540"/>
      <c r="E115" s="540"/>
      <c r="F115" s="540"/>
      <c r="G115" s="540"/>
      <c r="H115" s="540"/>
      <c r="I115" s="540"/>
      <c r="J115" s="540"/>
      <c r="K115" s="540"/>
      <c r="L115" s="540"/>
      <c r="M115" s="540"/>
      <c r="N115" s="540"/>
      <c r="O115" s="540"/>
      <c r="P115" s="540"/>
      <c r="Q115" s="540"/>
      <c r="R115" s="541"/>
      <c r="S115" s="171"/>
      <c r="T115" s="172"/>
      <c r="U115" s="172"/>
      <c r="V115" s="172"/>
      <c r="W115" s="172"/>
      <c r="X115" s="172"/>
      <c r="Y115" s="172"/>
      <c r="Z115" s="173"/>
    </row>
    <row r="116" spans="1:27" ht="20.149999999999999" customHeight="1">
      <c r="A116" s="105"/>
      <c r="B116" s="86"/>
      <c r="C116" s="80" t="s">
        <v>109</v>
      </c>
      <c r="D116" s="343"/>
      <c r="E116" s="343"/>
      <c r="F116" s="343"/>
      <c r="G116" s="81" t="s">
        <v>110</v>
      </c>
      <c r="H116" s="343"/>
      <c r="I116" s="343"/>
      <c r="J116" s="343"/>
      <c r="K116" s="343"/>
      <c r="L116" s="343"/>
      <c r="M116" s="343"/>
      <c r="N116" s="343"/>
      <c r="O116" s="343"/>
      <c r="P116" s="343"/>
      <c r="Q116" s="343"/>
      <c r="R116" s="344"/>
      <c r="S116" s="171"/>
      <c r="T116" s="172"/>
      <c r="U116" s="172"/>
      <c r="V116" s="172"/>
      <c r="W116" s="172"/>
      <c r="X116" s="172"/>
      <c r="Y116" s="172"/>
      <c r="Z116" s="173"/>
    </row>
    <row r="117" spans="1:27" ht="20.149999999999999" customHeight="1">
      <c r="A117" s="494"/>
      <c r="B117" s="495"/>
      <c r="C117" s="80" t="s">
        <v>59</v>
      </c>
      <c r="D117" s="69"/>
      <c r="E117" s="69"/>
      <c r="G117" s="81" t="s">
        <v>71</v>
      </c>
      <c r="H117" s="82"/>
      <c r="I117" s="81"/>
      <c r="J117" s="6"/>
      <c r="K117" s="6"/>
      <c r="L117" s="6"/>
      <c r="M117" s="6"/>
      <c r="N117" s="6"/>
      <c r="O117" s="15"/>
      <c r="P117" s="15"/>
      <c r="Q117" s="15"/>
      <c r="R117" s="17"/>
      <c r="S117" s="182"/>
      <c r="T117" s="183"/>
      <c r="U117" s="183"/>
      <c r="V117" s="183"/>
      <c r="W117" s="183"/>
      <c r="X117" s="183"/>
      <c r="Y117" s="183"/>
      <c r="Z117" s="184"/>
    </row>
    <row r="118" spans="1:27" ht="20.149999999999999" customHeight="1">
      <c r="A118" s="494"/>
      <c r="B118" s="495"/>
      <c r="C118" s="80" t="s">
        <v>58</v>
      </c>
      <c r="D118" s="69"/>
      <c r="E118" s="69"/>
      <c r="G118" s="81" t="s">
        <v>120</v>
      </c>
      <c r="H118" s="82"/>
      <c r="I118" s="81"/>
      <c r="J118" s="6"/>
      <c r="K118" s="6"/>
      <c r="L118" s="6"/>
      <c r="M118" s="6"/>
      <c r="N118" s="6"/>
      <c r="O118" s="15"/>
      <c r="P118" s="15"/>
      <c r="Q118" s="15"/>
      <c r="R118" s="17"/>
      <c r="S118" s="496" t="s">
        <v>195</v>
      </c>
      <c r="T118" s="497"/>
      <c r="U118" s="497"/>
      <c r="V118" s="497"/>
      <c r="W118" s="497"/>
      <c r="X118" s="497"/>
      <c r="Y118" s="497"/>
      <c r="Z118" s="498"/>
    </row>
    <row r="119" spans="1:27" ht="20.149999999999999" customHeight="1">
      <c r="A119" s="499"/>
      <c r="B119" s="500"/>
      <c r="C119" s="80" t="s">
        <v>1</v>
      </c>
      <c r="D119" s="80"/>
      <c r="E119" s="80"/>
      <c r="G119" s="81" t="s">
        <v>72</v>
      </c>
      <c r="H119" s="82"/>
      <c r="I119" s="81"/>
      <c r="J119" s="6"/>
      <c r="K119" s="6"/>
      <c r="L119" s="6"/>
      <c r="M119" s="6"/>
      <c r="N119" s="6"/>
      <c r="O119" s="15"/>
      <c r="P119" s="15"/>
      <c r="Q119" s="15"/>
      <c r="R119" s="17"/>
      <c r="S119" s="496" t="s">
        <v>196</v>
      </c>
      <c r="T119" s="497"/>
      <c r="U119" s="497"/>
      <c r="V119" s="497"/>
      <c r="W119" s="497"/>
      <c r="X119" s="497"/>
      <c r="Y119" s="497"/>
      <c r="Z119" s="498"/>
    </row>
    <row r="120" spans="1:27" ht="20.149999999999999" customHeight="1">
      <c r="A120" s="494"/>
      <c r="B120" s="495"/>
      <c r="C120" s="83" t="s">
        <v>2</v>
      </c>
      <c r="D120" s="80"/>
      <c r="E120" s="80"/>
      <c r="G120" s="81" t="str">
        <f>G10</f>
        <v>ZARZĄDZANIE W GOSPODARCE CYFROWEJ</v>
      </c>
      <c r="H120" s="82"/>
      <c r="I120" s="68"/>
      <c r="J120" s="6"/>
      <c r="K120" s="6"/>
      <c r="L120" s="6"/>
      <c r="M120" s="6"/>
      <c r="N120" s="6"/>
      <c r="O120" s="15"/>
      <c r="P120" s="15"/>
      <c r="Q120" s="15"/>
      <c r="R120" s="17"/>
      <c r="S120" s="182"/>
      <c r="T120" s="183"/>
      <c r="U120" s="183"/>
      <c r="V120" s="183"/>
      <c r="W120" s="183"/>
      <c r="X120" s="183"/>
      <c r="Y120" s="183"/>
      <c r="Z120" s="184"/>
    </row>
    <row r="121" spans="1:27" ht="20.149999999999999" customHeight="1" thickBot="1">
      <c r="A121" s="106"/>
      <c r="B121" s="67"/>
      <c r="C121" s="18"/>
      <c r="D121" s="5"/>
      <c r="E121" s="5"/>
      <c r="F121" s="5"/>
      <c r="G121" s="5"/>
      <c r="H121" s="19"/>
      <c r="I121" s="5"/>
      <c r="J121" s="19"/>
      <c r="K121" s="6"/>
      <c r="L121" s="6"/>
      <c r="M121" s="6"/>
      <c r="N121" s="6"/>
      <c r="O121" s="15"/>
      <c r="P121" s="15"/>
      <c r="Q121" s="15"/>
      <c r="R121" s="17"/>
      <c r="S121" s="501"/>
      <c r="T121" s="502"/>
      <c r="U121" s="502"/>
      <c r="V121" s="502"/>
      <c r="W121" s="502"/>
      <c r="X121" s="502"/>
      <c r="Y121" s="502"/>
      <c r="Z121" s="503"/>
    </row>
    <row r="122" spans="1:27" ht="14.15" customHeight="1" thickBot="1">
      <c r="A122" s="504"/>
      <c r="B122" s="505"/>
      <c r="C122" s="505"/>
      <c r="D122" s="505"/>
      <c r="E122" s="505"/>
      <c r="F122" s="505"/>
      <c r="G122" s="505"/>
      <c r="H122" s="505"/>
      <c r="I122" s="505"/>
      <c r="J122" s="505"/>
      <c r="K122" s="505"/>
      <c r="L122" s="505"/>
      <c r="M122" s="505"/>
      <c r="N122" s="505"/>
      <c r="O122" s="505"/>
      <c r="P122" s="505"/>
      <c r="Q122" s="505"/>
      <c r="R122" s="505"/>
      <c r="S122" s="505"/>
      <c r="T122" s="505"/>
      <c r="U122" s="505"/>
      <c r="V122" s="505"/>
      <c r="W122" s="505"/>
      <c r="X122" s="505"/>
      <c r="Y122" s="505"/>
      <c r="Z122" s="506"/>
    </row>
    <row r="123" spans="1:27" ht="20.149999999999999" customHeight="1">
      <c r="A123" s="507" t="s">
        <v>41</v>
      </c>
      <c r="B123" s="510" t="s">
        <v>3</v>
      </c>
      <c r="C123" s="513" t="s">
        <v>4</v>
      </c>
      <c r="D123" s="514"/>
      <c r="E123" s="515"/>
      <c r="F123" s="519" t="s">
        <v>5</v>
      </c>
      <c r="G123" s="520"/>
      <c r="H123" s="520"/>
      <c r="I123" s="520"/>
      <c r="J123" s="520"/>
      <c r="K123" s="519" t="s">
        <v>42</v>
      </c>
      <c r="L123" s="520"/>
      <c r="M123" s="520"/>
      <c r="N123" s="520"/>
      <c r="O123" s="520"/>
      <c r="P123" s="520"/>
      <c r="Q123" s="520"/>
      <c r="R123" s="520"/>
      <c r="S123" s="520"/>
      <c r="T123" s="520"/>
      <c r="U123" s="520"/>
      <c r="V123" s="520"/>
      <c r="W123" s="520"/>
      <c r="X123" s="520"/>
      <c r="Y123" s="520"/>
      <c r="Z123" s="521"/>
    </row>
    <row r="124" spans="1:27" ht="20.149999999999999" customHeight="1">
      <c r="A124" s="508"/>
      <c r="B124" s="511"/>
      <c r="C124" s="516"/>
      <c r="D124" s="517"/>
      <c r="E124" s="518"/>
      <c r="F124" s="547" t="s">
        <v>6</v>
      </c>
      <c r="G124" s="473" t="s">
        <v>7</v>
      </c>
      <c r="H124" s="473"/>
      <c r="I124" s="473"/>
      <c r="J124" s="527"/>
      <c r="K124" s="522" t="s">
        <v>43</v>
      </c>
      <c r="L124" s="523"/>
      <c r="M124" s="523"/>
      <c r="N124" s="524"/>
      <c r="O124" s="522" t="s">
        <v>44</v>
      </c>
      <c r="P124" s="523"/>
      <c r="Q124" s="523"/>
      <c r="R124" s="525"/>
      <c r="S124" s="526" t="s">
        <v>45</v>
      </c>
      <c r="T124" s="523"/>
      <c r="U124" s="523"/>
      <c r="V124" s="524"/>
      <c r="W124" s="522" t="s">
        <v>46</v>
      </c>
      <c r="X124" s="523"/>
      <c r="Y124" s="523"/>
      <c r="Z124" s="523"/>
    </row>
    <row r="125" spans="1:27" ht="20.149999999999999" customHeight="1">
      <c r="A125" s="508"/>
      <c r="B125" s="511"/>
      <c r="C125" s="534" t="s">
        <v>8</v>
      </c>
      <c r="D125" s="467" t="s">
        <v>9</v>
      </c>
      <c r="E125" s="470" t="s">
        <v>39</v>
      </c>
      <c r="F125" s="548"/>
      <c r="G125" s="473" t="s">
        <v>10</v>
      </c>
      <c r="H125" s="473" t="s">
        <v>11</v>
      </c>
      <c r="I125" s="473" t="s">
        <v>12</v>
      </c>
      <c r="J125" s="527" t="s">
        <v>37</v>
      </c>
      <c r="K125" s="531" t="s">
        <v>123</v>
      </c>
      <c r="L125" s="532"/>
      <c r="M125" s="532"/>
      <c r="N125" s="532"/>
      <c r="O125" s="532"/>
      <c r="P125" s="532"/>
      <c r="Q125" s="532"/>
      <c r="R125" s="532"/>
      <c r="S125" s="532"/>
      <c r="T125" s="532"/>
      <c r="U125" s="532"/>
      <c r="V125" s="532"/>
      <c r="W125" s="532"/>
      <c r="X125" s="532"/>
      <c r="Y125" s="532"/>
      <c r="Z125" s="533"/>
    </row>
    <row r="126" spans="1:27" ht="20.149999999999999" customHeight="1">
      <c r="A126" s="508"/>
      <c r="B126" s="511"/>
      <c r="C126" s="534"/>
      <c r="D126" s="468"/>
      <c r="E126" s="471"/>
      <c r="F126" s="548"/>
      <c r="G126" s="473"/>
      <c r="H126" s="473"/>
      <c r="I126" s="473"/>
      <c r="J126" s="527"/>
      <c r="K126" s="475" t="s">
        <v>10</v>
      </c>
      <c r="L126" s="477" t="s">
        <v>11</v>
      </c>
      <c r="M126" s="529" t="s">
        <v>12</v>
      </c>
      <c r="N126" s="13" t="s">
        <v>47</v>
      </c>
      <c r="O126" s="475" t="s">
        <v>10</v>
      </c>
      <c r="P126" s="477" t="s">
        <v>11</v>
      </c>
      <c r="Q126" s="529" t="s">
        <v>12</v>
      </c>
      <c r="R126" s="13" t="s">
        <v>47</v>
      </c>
      <c r="S126" s="475" t="s">
        <v>10</v>
      </c>
      <c r="T126" s="477" t="s">
        <v>11</v>
      </c>
      <c r="U126" s="529" t="s">
        <v>12</v>
      </c>
      <c r="V126" s="13" t="s">
        <v>47</v>
      </c>
      <c r="W126" s="475" t="s">
        <v>10</v>
      </c>
      <c r="X126" s="477" t="s">
        <v>11</v>
      </c>
      <c r="Y126" s="529" t="s">
        <v>12</v>
      </c>
      <c r="Z126" s="107" t="s">
        <v>47</v>
      </c>
    </row>
    <row r="127" spans="1:27" ht="20.149999999999999" customHeight="1" thickBot="1">
      <c r="A127" s="509"/>
      <c r="B127" s="512"/>
      <c r="C127" s="535"/>
      <c r="D127" s="469"/>
      <c r="E127" s="472"/>
      <c r="F127" s="549"/>
      <c r="G127" s="474"/>
      <c r="H127" s="474"/>
      <c r="I127" s="474"/>
      <c r="J127" s="528"/>
      <c r="K127" s="476"/>
      <c r="L127" s="474"/>
      <c r="M127" s="530"/>
      <c r="N127" s="12" t="s">
        <v>25</v>
      </c>
      <c r="O127" s="476"/>
      <c r="P127" s="474"/>
      <c r="Q127" s="530"/>
      <c r="R127" s="12" t="s">
        <v>25</v>
      </c>
      <c r="S127" s="476"/>
      <c r="T127" s="474"/>
      <c r="U127" s="530"/>
      <c r="V127" s="12" t="s">
        <v>25</v>
      </c>
      <c r="W127" s="476"/>
      <c r="X127" s="474"/>
      <c r="Y127" s="530"/>
      <c r="Z127" s="108" t="s">
        <v>25</v>
      </c>
    </row>
    <row r="128" spans="1:27" ht="20.149999999999999" customHeight="1" thickBot="1">
      <c r="A128" s="424" t="s">
        <v>223</v>
      </c>
      <c r="B128" s="614" t="s">
        <v>38</v>
      </c>
      <c r="C128" s="614"/>
      <c r="D128" s="614"/>
      <c r="E128" s="614"/>
      <c r="F128" s="614"/>
      <c r="G128" s="614"/>
      <c r="H128" s="614"/>
      <c r="I128" s="614"/>
      <c r="J128" s="614"/>
      <c r="K128" s="614"/>
      <c r="L128" s="615"/>
      <c r="M128" s="615"/>
      <c r="N128" s="615"/>
      <c r="O128" s="615"/>
      <c r="P128" s="615"/>
      <c r="Q128" s="615"/>
      <c r="R128" s="615"/>
      <c r="S128" s="615"/>
      <c r="T128" s="615"/>
      <c r="U128" s="615"/>
      <c r="V128" s="615"/>
      <c r="W128" s="615"/>
      <c r="X128" s="615"/>
      <c r="Y128" s="615"/>
      <c r="Z128" s="615"/>
      <c r="AA128" s="616"/>
    </row>
    <row r="129" spans="1:28" s="401" customFormat="1" ht="20.149999999999999" customHeight="1">
      <c r="A129" s="149" t="s">
        <v>14</v>
      </c>
      <c r="B129" s="302" t="s">
        <v>212</v>
      </c>
      <c r="C129" s="303">
        <v>1</v>
      </c>
      <c r="D129" s="304">
        <v>0</v>
      </c>
      <c r="E129" s="304">
        <v>3</v>
      </c>
      <c r="F129" s="217">
        <f t="shared" ref="F129:F135" si="36">SUM(G129:J129)</f>
        <v>10</v>
      </c>
      <c r="G129" s="215">
        <f>K129+O129+S129+W129</f>
        <v>10</v>
      </c>
      <c r="H129" s="215">
        <f t="shared" ref="H129:J136" si="37">L129+P129+T129+X129</f>
        <v>0</v>
      </c>
      <c r="I129" s="215">
        <f t="shared" si="37"/>
        <v>0</v>
      </c>
      <c r="J129" s="215">
        <f t="shared" si="37"/>
        <v>0</v>
      </c>
      <c r="K129" s="211"/>
      <c r="L129" s="206"/>
      <c r="M129" s="206"/>
      <c r="N129" s="207"/>
      <c r="O129" s="208">
        <v>10</v>
      </c>
      <c r="P129" s="206"/>
      <c r="Q129" s="209"/>
      <c r="R129" s="210"/>
      <c r="S129" s="209"/>
      <c r="T129" s="209"/>
      <c r="U129" s="209"/>
      <c r="V129" s="210"/>
      <c r="W129" s="211"/>
      <c r="X129" s="209"/>
      <c r="Y129" s="209"/>
      <c r="Z129" s="210"/>
      <c r="AB129" s="402">
        <v>25</v>
      </c>
    </row>
    <row r="130" spans="1:28" s="401" customFormat="1" ht="20.149999999999999" customHeight="1">
      <c r="A130" s="215" t="s">
        <v>15</v>
      </c>
      <c r="B130" s="302" t="s">
        <v>217</v>
      </c>
      <c r="C130" s="439"/>
      <c r="D130" s="304">
        <v>1</v>
      </c>
      <c r="E130" s="309">
        <v>2</v>
      </c>
      <c r="F130" s="217">
        <f t="shared" si="36"/>
        <v>15</v>
      </c>
      <c r="G130" s="215">
        <f t="shared" ref="G130:G136" si="38">K130+O130+S130+W130</f>
        <v>5</v>
      </c>
      <c r="H130" s="215">
        <f t="shared" si="37"/>
        <v>0</v>
      </c>
      <c r="I130" s="215">
        <f t="shared" si="37"/>
        <v>0</v>
      </c>
      <c r="J130" s="215">
        <f t="shared" si="37"/>
        <v>10</v>
      </c>
      <c r="K130" s="408"/>
      <c r="L130" s="235"/>
      <c r="M130" s="235"/>
      <c r="N130" s="368"/>
      <c r="O130" s="235">
        <v>5</v>
      </c>
      <c r="P130" s="235"/>
      <c r="Q130" s="231"/>
      <c r="R130" s="234">
        <v>10</v>
      </c>
      <c r="S130" s="440"/>
      <c r="T130" s="231"/>
      <c r="U130" s="231"/>
      <c r="V130" s="234"/>
      <c r="W130" s="408"/>
      <c r="X130" s="231"/>
      <c r="Y130" s="231"/>
      <c r="Z130" s="234"/>
      <c r="AB130" s="402"/>
    </row>
    <row r="131" spans="1:28" s="401" customFormat="1" ht="19.649999999999999" customHeight="1">
      <c r="A131" s="149" t="s">
        <v>16</v>
      </c>
      <c r="B131" s="302" t="s">
        <v>232</v>
      </c>
      <c r="C131" s="439"/>
      <c r="D131" s="304">
        <v>1</v>
      </c>
      <c r="E131" s="309">
        <v>3</v>
      </c>
      <c r="F131" s="217">
        <f t="shared" si="36"/>
        <v>20</v>
      </c>
      <c r="G131" s="215">
        <f t="shared" si="38"/>
        <v>10</v>
      </c>
      <c r="H131" s="215">
        <f t="shared" si="37"/>
        <v>0</v>
      </c>
      <c r="I131" s="215">
        <f t="shared" si="37"/>
        <v>10</v>
      </c>
      <c r="J131" s="215">
        <f t="shared" si="37"/>
        <v>0</v>
      </c>
      <c r="K131" s="219"/>
      <c r="L131" s="215"/>
      <c r="M131" s="215"/>
      <c r="N131" s="216"/>
      <c r="O131" s="217">
        <v>10</v>
      </c>
      <c r="P131" s="307"/>
      <c r="Q131" s="215">
        <v>10</v>
      </c>
      <c r="R131" s="216"/>
      <c r="S131" s="217"/>
      <c r="T131" s="215"/>
      <c r="U131" s="215"/>
      <c r="V131" s="216"/>
      <c r="W131" s="217"/>
      <c r="X131" s="215"/>
      <c r="Y131" s="215"/>
      <c r="Z131" s="216"/>
      <c r="AB131" s="402">
        <v>20</v>
      </c>
    </row>
    <row r="132" spans="1:28" s="125" customFormat="1" ht="19.649999999999999" customHeight="1">
      <c r="A132" s="215" t="s">
        <v>17</v>
      </c>
      <c r="B132" s="147" t="s">
        <v>214</v>
      </c>
      <c r="C132" s="148"/>
      <c r="D132" s="441">
        <v>1</v>
      </c>
      <c r="E132" s="136">
        <v>4</v>
      </c>
      <c r="F132" s="217">
        <f t="shared" si="36"/>
        <v>20</v>
      </c>
      <c r="G132" s="215">
        <f t="shared" si="38"/>
        <v>10</v>
      </c>
      <c r="H132" s="215">
        <f t="shared" si="37"/>
        <v>0</v>
      </c>
      <c r="I132" s="215">
        <f t="shared" si="37"/>
        <v>10</v>
      </c>
      <c r="J132" s="215">
        <f t="shared" si="37"/>
        <v>0</v>
      </c>
      <c r="K132" s="219"/>
      <c r="L132" s="214"/>
      <c r="M132" s="215"/>
      <c r="N132" s="216"/>
      <c r="O132" s="228"/>
      <c r="P132" s="214"/>
      <c r="Q132" s="214"/>
      <c r="R132" s="218"/>
      <c r="S132" s="228">
        <v>10</v>
      </c>
      <c r="T132" s="214"/>
      <c r="U132" s="214">
        <v>10</v>
      </c>
      <c r="V132" s="218"/>
      <c r="W132" s="219"/>
      <c r="X132" s="214"/>
      <c r="Y132" s="214"/>
      <c r="Z132" s="218"/>
      <c r="AB132" s="403">
        <v>20</v>
      </c>
    </row>
    <row r="133" spans="1:28" ht="20.149999999999999" customHeight="1">
      <c r="A133" s="149" t="s">
        <v>18</v>
      </c>
      <c r="B133" s="302" t="s">
        <v>213</v>
      </c>
      <c r="C133" s="148">
        <v>1</v>
      </c>
      <c r="D133" s="136">
        <v>1</v>
      </c>
      <c r="E133" s="136">
        <v>5</v>
      </c>
      <c r="F133" s="217">
        <f t="shared" si="36"/>
        <v>20</v>
      </c>
      <c r="G133" s="215">
        <f t="shared" si="38"/>
        <v>10</v>
      </c>
      <c r="H133" s="215">
        <f t="shared" si="37"/>
        <v>0</v>
      </c>
      <c r="I133" s="215">
        <f t="shared" si="37"/>
        <v>10</v>
      </c>
      <c r="J133" s="215">
        <f t="shared" si="37"/>
        <v>0</v>
      </c>
      <c r="K133" s="219"/>
      <c r="L133" s="215"/>
      <c r="M133" s="215"/>
      <c r="N133" s="216"/>
      <c r="O133" s="152"/>
      <c r="P133" s="157"/>
      <c r="Q133" s="157"/>
      <c r="R133" s="218"/>
      <c r="S133" s="217"/>
      <c r="T133" s="214"/>
      <c r="U133" s="214"/>
      <c r="V133" s="218"/>
      <c r="W133" s="236">
        <v>10</v>
      </c>
      <c r="X133" s="215"/>
      <c r="Y133" s="214">
        <v>10</v>
      </c>
      <c r="Z133" s="218"/>
      <c r="AB133" s="345">
        <v>20</v>
      </c>
    </row>
    <row r="134" spans="1:28" ht="20.149999999999999" customHeight="1">
      <c r="A134" s="215" t="s">
        <v>30</v>
      </c>
      <c r="B134" s="302" t="s">
        <v>233</v>
      </c>
      <c r="C134" s="148"/>
      <c r="D134" s="441">
        <v>1</v>
      </c>
      <c r="E134" s="136">
        <v>3</v>
      </c>
      <c r="F134" s="217">
        <f t="shared" si="36"/>
        <v>20</v>
      </c>
      <c r="G134" s="215">
        <f t="shared" si="38"/>
        <v>0</v>
      </c>
      <c r="H134" s="215">
        <f t="shared" si="37"/>
        <v>0</v>
      </c>
      <c r="I134" s="215">
        <f t="shared" si="37"/>
        <v>20</v>
      </c>
      <c r="J134" s="215">
        <f t="shared" si="37"/>
        <v>0</v>
      </c>
      <c r="K134" s="217"/>
      <c r="L134" s="215"/>
      <c r="M134" s="215"/>
      <c r="N134" s="216"/>
      <c r="O134" s="237"/>
      <c r="P134" s="157"/>
      <c r="Q134" s="215"/>
      <c r="R134" s="216"/>
      <c r="S134" s="217"/>
      <c r="T134" s="215"/>
      <c r="U134" s="215"/>
      <c r="V134" s="216"/>
      <c r="W134" s="217"/>
      <c r="X134" s="215"/>
      <c r="Y134" s="215">
        <v>20</v>
      </c>
      <c r="Z134" s="216"/>
      <c r="AB134" s="345">
        <v>20</v>
      </c>
    </row>
    <row r="135" spans="1:28" ht="20.149999999999999" customHeight="1" thickBot="1">
      <c r="A135" s="149" t="s">
        <v>31</v>
      </c>
      <c r="B135" s="133" t="s">
        <v>75</v>
      </c>
      <c r="C135" s="134"/>
      <c r="D135" s="135">
        <v>3</v>
      </c>
      <c r="E135" s="135">
        <v>6</v>
      </c>
      <c r="F135" s="217">
        <f t="shared" si="36"/>
        <v>45</v>
      </c>
      <c r="G135" s="215">
        <f t="shared" si="38"/>
        <v>0</v>
      </c>
      <c r="H135" s="215">
        <f t="shared" si="37"/>
        <v>0</v>
      </c>
      <c r="I135" s="215">
        <f t="shared" si="37"/>
        <v>0</v>
      </c>
      <c r="J135" s="215">
        <f t="shared" si="37"/>
        <v>45</v>
      </c>
      <c r="K135" s="225"/>
      <c r="L135" s="221"/>
      <c r="M135" s="221"/>
      <c r="N135" s="224"/>
      <c r="O135" s="220"/>
      <c r="P135" s="227"/>
      <c r="Q135" s="227"/>
      <c r="R135" s="238">
        <v>15</v>
      </c>
      <c r="S135" s="225"/>
      <c r="T135" s="227"/>
      <c r="U135" s="227"/>
      <c r="V135" s="238">
        <v>15</v>
      </c>
      <c r="W135" s="225"/>
      <c r="X135" s="227"/>
      <c r="Y135" s="227"/>
      <c r="Z135" s="238">
        <v>15</v>
      </c>
      <c r="AB135" s="345">
        <v>60</v>
      </c>
    </row>
    <row r="136" spans="1:28" ht="35.4" customHeight="1" thickBot="1">
      <c r="A136" s="14" t="s">
        <v>32</v>
      </c>
      <c r="B136" s="133" t="s">
        <v>115</v>
      </c>
      <c r="C136" s="134"/>
      <c r="D136" s="135"/>
      <c r="E136" s="135">
        <v>20</v>
      </c>
      <c r="F136" s="63"/>
      <c r="G136" s="56">
        <f t="shared" si="38"/>
        <v>0</v>
      </c>
      <c r="H136" s="56">
        <f t="shared" si="37"/>
        <v>0</v>
      </c>
      <c r="I136" s="56">
        <f t="shared" si="37"/>
        <v>0</v>
      </c>
      <c r="J136" s="56"/>
      <c r="K136" s="225"/>
      <c r="L136" s="221"/>
      <c r="M136" s="221"/>
      <c r="N136" s="224"/>
      <c r="O136" s="220"/>
      <c r="P136" s="227"/>
      <c r="Q136" s="227"/>
      <c r="R136" s="238"/>
      <c r="S136" s="225"/>
      <c r="T136" s="227"/>
      <c r="U136" s="227"/>
      <c r="V136" s="238"/>
      <c r="W136" s="225"/>
      <c r="X136" s="227"/>
      <c r="Y136" s="227"/>
      <c r="Z136" s="425" t="s">
        <v>118</v>
      </c>
    </row>
    <row r="137" spans="1:28" ht="20.149999999999999" customHeight="1" thickTop="1">
      <c r="A137" s="422"/>
      <c r="B137" s="550" t="s">
        <v>19</v>
      </c>
      <c r="C137" s="552">
        <f>SUM(C129:C136)</f>
        <v>2</v>
      </c>
      <c r="D137" s="489">
        <f t="shared" ref="D137:J137" si="39">SUM(D129:D136)</f>
        <v>8</v>
      </c>
      <c r="E137" s="485">
        <f t="shared" si="39"/>
        <v>46</v>
      </c>
      <c r="F137" s="487">
        <f>SUM(F129:F136)</f>
        <v>150</v>
      </c>
      <c r="G137" s="489">
        <f>SUM(G129:G136)</f>
        <v>45</v>
      </c>
      <c r="H137" s="489">
        <f t="shared" si="39"/>
        <v>0</v>
      </c>
      <c r="I137" s="489">
        <f t="shared" si="39"/>
        <v>50</v>
      </c>
      <c r="J137" s="485">
        <f t="shared" si="39"/>
        <v>55</v>
      </c>
      <c r="K137" s="410">
        <f>SUM(K129:K136)</f>
        <v>0</v>
      </c>
      <c r="L137" s="411">
        <f t="shared" ref="L137:Z137" si="40">SUM(L129:L136)</f>
        <v>0</v>
      </c>
      <c r="M137" s="411">
        <f t="shared" si="40"/>
        <v>0</v>
      </c>
      <c r="N137" s="412">
        <f t="shared" si="40"/>
        <v>0</v>
      </c>
      <c r="O137" s="410">
        <f t="shared" si="40"/>
        <v>25</v>
      </c>
      <c r="P137" s="411">
        <f t="shared" si="40"/>
        <v>0</v>
      </c>
      <c r="Q137" s="411">
        <f t="shared" si="40"/>
        <v>10</v>
      </c>
      <c r="R137" s="413">
        <f t="shared" si="40"/>
        <v>25</v>
      </c>
      <c r="S137" s="414">
        <f t="shared" si="40"/>
        <v>10</v>
      </c>
      <c r="T137" s="411">
        <f t="shared" si="40"/>
        <v>0</v>
      </c>
      <c r="U137" s="411">
        <f t="shared" si="40"/>
        <v>10</v>
      </c>
      <c r="V137" s="412">
        <f t="shared" si="40"/>
        <v>15</v>
      </c>
      <c r="W137" s="410">
        <f t="shared" si="40"/>
        <v>10</v>
      </c>
      <c r="X137" s="411">
        <f t="shared" si="40"/>
        <v>0</v>
      </c>
      <c r="Y137" s="411">
        <f t="shared" si="40"/>
        <v>30</v>
      </c>
      <c r="Z137" s="413">
        <f t="shared" si="40"/>
        <v>15</v>
      </c>
    </row>
    <row r="138" spans="1:28" ht="20.149999999999999" customHeight="1" thickBot="1">
      <c r="A138" s="423"/>
      <c r="B138" s="551"/>
      <c r="C138" s="553"/>
      <c r="D138" s="490"/>
      <c r="E138" s="486"/>
      <c r="F138" s="488"/>
      <c r="G138" s="490"/>
      <c r="H138" s="490"/>
      <c r="I138" s="490"/>
      <c r="J138" s="486"/>
      <c r="K138" s="491">
        <f>SUM(K137:N137)</f>
        <v>0</v>
      </c>
      <c r="L138" s="492"/>
      <c r="M138" s="492"/>
      <c r="N138" s="493"/>
      <c r="O138" s="491">
        <f>SUM(O137:R137)</f>
        <v>60</v>
      </c>
      <c r="P138" s="492"/>
      <c r="Q138" s="492"/>
      <c r="R138" s="493"/>
      <c r="S138" s="491">
        <f>SUM(S137:V137)</f>
        <v>35</v>
      </c>
      <c r="T138" s="492"/>
      <c r="U138" s="492"/>
      <c r="V138" s="493"/>
      <c r="W138" s="491">
        <f>SUM(W137:Z137)</f>
        <v>55</v>
      </c>
      <c r="X138" s="492"/>
      <c r="Y138" s="492"/>
      <c r="Z138" s="493"/>
      <c r="AA138" s="11" t="b">
        <f>SUM(K138:Z138)=F137</f>
        <v>1</v>
      </c>
    </row>
    <row r="139" spans="1:28" s="21" customFormat="1" ht="20.149999999999999" customHeight="1">
      <c r="A139" s="608" t="s">
        <v>227</v>
      </c>
      <c r="B139" s="555"/>
      <c r="C139" s="560" t="s">
        <v>88</v>
      </c>
      <c r="D139" s="563" t="s">
        <v>9</v>
      </c>
      <c r="E139" s="566" t="s">
        <v>39</v>
      </c>
      <c r="F139" s="569" t="s">
        <v>6</v>
      </c>
      <c r="G139" s="572" t="s">
        <v>10</v>
      </c>
      <c r="H139" s="572" t="s">
        <v>11</v>
      </c>
      <c r="I139" s="572" t="s">
        <v>12</v>
      </c>
      <c r="J139" s="575" t="s">
        <v>37</v>
      </c>
      <c r="K139" s="482" t="s">
        <v>43</v>
      </c>
      <c r="L139" s="483"/>
      <c r="M139" s="483"/>
      <c r="N139" s="484"/>
      <c r="O139" s="482" t="s">
        <v>44</v>
      </c>
      <c r="P139" s="483"/>
      <c r="Q139" s="483"/>
      <c r="R139" s="484"/>
      <c r="S139" s="482" t="s">
        <v>45</v>
      </c>
      <c r="T139" s="483"/>
      <c r="U139" s="483"/>
      <c r="V139" s="484"/>
      <c r="W139" s="482" t="s">
        <v>46</v>
      </c>
      <c r="X139" s="483"/>
      <c r="Y139" s="483"/>
      <c r="Z139" s="484"/>
      <c r="AB139" s="346"/>
    </row>
    <row r="140" spans="1:28" s="21" customFormat="1" ht="20.149999999999999" customHeight="1">
      <c r="A140" s="609"/>
      <c r="B140" s="557"/>
      <c r="C140" s="561"/>
      <c r="D140" s="564"/>
      <c r="E140" s="567"/>
      <c r="F140" s="570"/>
      <c r="G140" s="573"/>
      <c r="H140" s="573"/>
      <c r="I140" s="573"/>
      <c r="J140" s="576"/>
      <c r="K140" s="584" t="s">
        <v>10</v>
      </c>
      <c r="L140" s="583" t="s">
        <v>11</v>
      </c>
      <c r="M140" s="582" t="s">
        <v>12</v>
      </c>
      <c r="N140" s="415" t="s">
        <v>47</v>
      </c>
      <c r="O140" s="584" t="s">
        <v>10</v>
      </c>
      <c r="P140" s="583" t="s">
        <v>11</v>
      </c>
      <c r="Q140" s="582" t="s">
        <v>12</v>
      </c>
      <c r="R140" s="415" t="s">
        <v>47</v>
      </c>
      <c r="S140" s="584" t="s">
        <v>10</v>
      </c>
      <c r="T140" s="583" t="s">
        <v>11</v>
      </c>
      <c r="U140" s="582" t="s">
        <v>12</v>
      </c>
      <c r="V140" s="415" t="s">
        <v>47</v>
      </c>
      <c r="W140" s="584" t="s">
        <v>10</v>
      </c>
      <c r="X140" s="583" t="s">
        <v>11</v>
      </c>
      <c r="Y140" s="582" t="s">
        <v>12</v>
      </c>
      <c r="Z140" s="415" t="s">
        <v>47</v>
      </c>
      <c r="AB140" s="346"/>
    </row>
    <row r="141" spans="1:28" s="21" customFormat="1" ht="20.149999999999999" customHeight="1" thickBot="1">
      <c r="A141" s="609"/>
      <c r="B141" s="557"/>
      <c r="C141" s="562"/>
      <c r="D141" s="565"/>
      <c r="E141" s="568"/>
      <c r="F141" s="571"/>
      <c r="G141" s="574"/>
      <c r="H141" s="574"/>
      <c r="I141" s="574"/>
      <c r="J141" s="577"/>
      <c r="K141" s="585"/>
      <c r="L141" s="574"/>
      <c r="M141" s="565"/>
      <c r="N141" s="416" t="s">
        <v>25</v>
      </c>
      <c r="O141" s="585"/>
      <c r="P141" s="574"/>
      <c r="Q141" s="565"/>
      <c r="R141" s="416" t="s">
        <v>25</v>
      </c>
      <c r="S141" s="585"/>
      <c r="T141" s="574"/>
      <c r="U141" s="565"/>
      <c r="V141" s="416" t="s">
        <v>25</v>
      </c>
      <c r="W141" s="585"/>
      <c r="X141" s="574"/>
      <c r="Y141" s="565"/>
      <c r="Z141" s="416" t="s">
        <v>25</v>
      </c>
      <c r="AB141" s="346"/>
    </row>
    <row r="142" spans="1:28" s="21" customFormat="1" ht="20.149999999999999" customHeight="1">
      <c r="A142" s="609"/>
      <c r="B142" s="557"/>
      <c r="C142" s="578">
        <f>C93+C137</f>
        <v>10</v>
      </c>
      <c r="D142" s="478">
        <f t="shared" ref="D142:J142" si="41">D93+D137</f>
        <v>36</v>
      </c>
      <c r="E142" s="480">
        <f t="shared" si="41"/>
        <v>120</v>
      </c>
      <c r="F142" s="580">
        <f t="shared" si="41"/>
        <v>560</v>
      </c>
      <c r="G142" s="478">
        <f>G93+G137</f>
        <v>235</v>
      </c>
      <c r="H142" s="478">
        <f t="shared" si="41"/>
        <v>150</v>
      </c>
      <c r="I142" s="478">
        <f t="shared" si="41"/>
        <v>100</v>
      </c>
      <c r="J142" s="480">
        <f t="shared" si="41"/>
        <v>75</v>
      </c>
      <c r="K142" s="417">
        <f>SUM(K$31,K$88,K137)</f>
        <v>75</v>
      </c>
      <c r="L142" s="417">
        <f t="shared" ref="L142:Z142" si="42">SUM(L$31,L$88,L137)</f>
        <v>60</v>
      </c>
      <c r="M142" s="417">
        <f t="shared" si="42"/>
        <v>0</v>
      </c>
      <c r="N142" s="417">
        <f t="shared" si="42"/>
        <v>0</v>
      </c>
      <c r="O142" s="417">
        <f t="shared" si="42"/>
        <v>70</v>
      </c>
      <c r="P142" s="417">
        <f t="shared" si="42"/>
        <v>40</v>
      </c>
      <c r="Q142" s="417">
        <f t="shared" si="42"/>
        <v>45</v>
      </c>
      <c r="R142" s="417">
        <f t="shared" si="42"/>
        <v>25</v>
      </c>
      <c r="S142" s="417">
        <f t="shared" si="42"/>
        <v>80</v>
      </c>
      <c r="T142" s="417">
        <f t="shared" si="42"/>
        <v>50</v>
      </c>
      <c r="U142" s="417">
        <f t="shared" si="42"/>
        <v>25</v>
      </c>
      <c r="V142" s="417">
        <f t="shared" si="42"/>
        <v>35</v>
      </c>
      <c r="W142" s="417">
        <f t="shared" si="42"/>
        <v>10</v>
      </c>
      <c r="X142" s="417">
        <f t="shared" si="42"/>
        <v>0</v>
      </c>
      <c r="Y142" s="417">
        <f t="shared" si="42"/>
        <v>30</v>
      </c>
      <c r="Z142" s="417">
        <f t="shared" si="42"/>
        <v>15</v>
      </c>
      <c r="AB142" s="346"/>
    </row>
    <row r="143" spans="1:28" s="21" customFormat="1" ht="20.149999999999999" customHeight="1" thickBot="1">
      <c r="A143" s="609"/>
      <c r="B143" s="557"/>
      <c r="C143" s="579"/>
      <c r="D143" s="479"/>
      <c r="E143" s="481"/>
      <c r="F143" s="581"/>
      <c r="G143" s="479"/>
      <c r="H143" s="479"/>
      <c r="I143" s="479"/>
      <c r="J143" s="481"/>
      <c r="K143" s="455">
        <f>SUM(K142:N142)</f>
        <v>135</v>
      </c>
      <c r="L143" s="456"/>
      <c r="M143" s="456"/>
      <c r="N143" s="457"/>
      <c r="O143" s="455">
        <f>SUM(O142:R142)</f>
        <v>180</v>
      </c>
      <c r="P143" s="456"/>
      <c r="Q143" s="456"/>
      <c r="R143" s="457"/>
      <c r="S143" s="455">
        <f>SUM(S142:V142)</f>
        <v>190</v>
      </c>
      <c r="T143" s="456"/>
      <c r="U143" s="456"/>
      <c r="V143" s="457"/>
      <c r="W143" s="455">
        <f>SUM(W142:Z142)</f>
        <v>55</v>
      </c>
      <c r="X143" s="456"/>
      <c r="Y143" s="456"/>
      <c r="Z143" s="457"/>
      <c r="AA143" s="21" t="b">
        <f>SUM(K143:Z143)=F142</f>
        <v>1</v>
      </c>
      <c r="AB143" s="346"/>
    </row>
    <row r="144" spans="1:28" s="21" customFormat="1" ht="20.149999999999999" customHeight="1">
      <c r="A144" s="609"/>
      <c r="B144" s="557"/>
      <c r="C144" s="589" t="s">
        <v>20</v>
      </c>
      <c r="D144" s="590"/>
      <c r="E144" s="591"/>
      <c r="F144" s="604" t="s">
        <v>21</v>
      </c>
      <c r="G144" s="483"/>
      <c r="H144" s="483"/>
      <c r="I144" s="483"/>
      <c r="J144" s="484"/>
      <c r="K144" s="598">
        <f>SUM(IF(COUNTA(K129:N129)&gt;0,$C129,0),IF(COUNTA(K130:N130)&gt;0,$C130,0),IF(COUNTA(K131:N131)&gt;0,$C131,0),IF(COUNTA(K132:N132)&gt;0,$C132,0),IF(COUNTA(K133:N133)&gt;0,$C133,0),IF(COUNTA(K134:N134)&gt;0,$C134,0),IF(COUNTA(K135:N135)&gt;0,$C135,0),IF(COUNTA(K136:N136)&gt;0,$C136,0),K$95)</f>
        <v>3</v>
      </c>
      <c r="L144" s="599"/>
      <c r="M144" s="599"/>
      <c r="N144" s="600"/>
      <c r="O144" s="598">
        <f t="shared" ref="O144" si="43">SUM(IF(COUNTA(O129:R129)&gt;0,$C129,0),IF(COUNTA(O130:R130)&gt;0,$C130,0),IF(COUNTA(O131:R131)&gt;0,$C131,0),IF(COUNTA(O132:R132)&gt;0,$C132,0),IF(COUNTA(O133:R133)&gt;0,$C133,0),IF(COUNTA(O134:R134)&gt;0,$C134,0),IF(COUNTA(O135:R135)&gt;0,$C135,0),IF(COUNTA(O136:R136)&gt;0,$C136,0),O$95)</f>
        <v>3</v>
      </c>
      <c r="P144" s="599"/>
      <c r="Q144" s="599"/>
      <c r="R144" s="600"/>
      <c r="S144" s="598">
        <f t="shared" ref="S144" si="44">SUM(IF(COUNTA(S129:V129)&gt;0,$C129,0),IF(COUNTA(S130:V130)&gt;0,$C130,0),IF(COUNTA(S131:V131)&gt;0,$C131,0),IF(COUNTA(S132:V132)&gt;0,$C132,0),IF(COUNTA(S133:V133)&gt;0,$C133,0),IF(COUNTA(S134:V134)&gt;0,$C134,0),IF(COUNTA(S135:V135)&gt;0,$C135,0),IF(COUNTA(S136:V136)&gt;0,$C136,0),S$95)</f>
        <v>3</v>
      </c>
      <c r="T144" s="599"/>
      <c r="U144" s="599"/>
      <c r="V144" s="600"/>
      <c r="W144" s="598">
        <f t="shared" ref="W144" si="45">SUM(IF(COUNTA(W129:Z129)&gt;0,$C129,0),IF(COUNTA(W130:Z130)&gt;0,$C130,0),IF(COUNTA(W131:Z131)&gt;0,$C131,0),IF(COUNTA(W132:Z132)&gt;0,$C132,0),IF(COUNTA(W133:Z133)&gt;0,$C133,0),IF(COUNTA(W134:Z134)&gt;0,$C134,0),IF(COUNTA(W135:Z135)&gt;0,$C135,0),IF(COUNTA(W136:Z136)&gt;0,$C136,0),W$95)</f>
        <v>1</v>
      </c>
      <c r="X144" s="599"/>
      <c r="Y144" s="599"/>
      <c r="Z144" s="600"/>
      <c r="AA144" s="62">
        <f>SUM(K144:Z144)</f>
        <v>10</v>
      </c>
      <c r="AB144" s="346" t="b">
        <f>AA144=C142</f>
        <v>1</v>
      </c>
    </row>
    <row r="145" spans="1:28" s="21" customFormat="1" ht="20.149999999999999" customHeight="1">
      <c r="A145" s="609"/>
      <c r="B145" s="557"/>
      <c r="C145" s="592"/>
      <c r="D145" s="593"/>
      <c r="E145" s="594"/>
      <c r="F145" s="601" t="s">
        <v>22</v>
      </c>
      <c r="G145" s="602"/>
      <c r="H145" s="602"/>
      <c r="I145" s="602"/>
      <c r="J145" s="603"/>
      <c r="K145" s="458">
        <f>SUM(IF(COUNTA(K129:N129)&gt;0,$D129,0),IF(COUNTA(K130:N130)&gt;0,$D130,0),IF(COUNTA(K131:N131)&gt;0,$D131,0),IF(COUNTA(K132:N132)&gt;0,$D132,0),IF(COUNTA(K133:N133)&gt;0,$D133,0),IF(COUNTA(K134:N134)&gt;0,$D134,0),IF(COUNTA(K135:N135)&gt;0,$D135/3,0),IF(COUNTA(K136:N136)&gt;0,$D136,0),K$96)</f>
        <v>10</v>
      </c>
      <c r="L145" s="459"/>
      <c r="M145" s="459"/>
      <c r="N145" s="460"/>
      <c r="O145" s="458">
        <f t="shared" ref="O145" si="46">SUM(IF(COUNTA(O129:R129)&gt;0,$D129,0),IF(COUNTA(O130:R130)&gt;0,$D130,0),IF(COUNTA(O131:R131)&gt;0,$D131,0),IF(COUNTA(O132:R132)&gt;0,$D132,0),IF(COUNTA(O133:R133)&gt;0,$D133,0),IF(COUNTA(O134:R134)&gt;0,$D134,0),IF(COUNTA(O135:R135)&gt;0,$D135/3,0),IF(COUNTA(O136:R136)&gt;0,$D136,0),O$96)</f>
        <v>11</v>
      </c>
      <c r="P145" s="459"/>
      <c r="Q145" s="459"/>
      <c r="R145" s="460"/>
      <c r="S145" s="458">
        <f t="shared" ref="S145" si="47">SUM(IF(COUNTA(S129:V129)&gt;0,$D129,0),IF(COUNTA(S130:V130)&gt;0,$D130,0),IF(COUNTA(S131:V131)&gt;0,$D131,0),IF(COUNTA(S132:V132)&gt;0,$D132,0),IF(COUNTA(S133:V133)&gt;0,$D133,0),IF(COUNTA(S134:V134)&gt;0,$D134,0),IF(COUNTA(S135:V135)&gt;0,$D135/3,0),IF(COUNTA(S136:V136)&gt;0,$D136,0),S$96)</f>
        <v>12</v>
      </c>
      <c r="T145" s="459"/>
      <c r="U145" s="459"/>
      <c r="V145" s="460"/>
      <c r="W145" s="458">
        <f t="shared" ref="W145" si="48">SUM(IF(COUNTA(W129:Z129)&gt;0,$D129,0),IF(COUNTA(W130:Z130)&gt;0,$D130,0),IF(COUNTA(W131:Z131)&gt;0,$D131,0),IF(COUNTA(W132:Z132)&gt;0,$D132,0),IF(COUNTA(W133:Z133)&gt;0,$D133,0),IF(COUNTA(W134:Z134)&gt;0,$D134,0),IF(COUNTA(W135:Z135)&gt;0,$D135/3,0),IF(COUNTA(W136:Z136)&gt;0,$D136,0),W$96)</f>
        <v>3</v>
      </c>
      <c r="X145" s="459"/>
      <c r="Y145" s="459"/>
      <c r="Z145" s="460"/>
      <c r="AA145" s="62">
        <f>SUM(K145:Z145)</f>
        <v>36</v>
      </c>
      <c r="AB145" s="346" t="b">
        <f>AA145=D142</f>
        <v>1</v>
      </c>
    </row>
    <row r="146" spans="1:28" s="21" customFormat="1" ht="20.149999999999999" customHeight="1" thickBot="1">
      <c r="A146" s="610"/>
      <c r="B146" s="559"/>
      <c r="C146" s="595"/>
      <c r="D146" s="596"/>
      <c r="E146" s="597"/>
      <c r="F146" s="461" t="s">
        <v>39</v>
      </c>
      <c r="G146" s="462"/>
      <c r="H146" s="462"/>
      <c r="I146" s="462"/>
      <c r="J146" s="463"/>
      <c r="K146" s="455">
        <f>SUM(IF(COUNTA(K129:N129)&gt;0,$E129,0),IF(COUNTA(K130:N130)&gt;0,$E130,0),IF(COUNTA(K131:N131)&gt;0,$E131,0),IF(COUNTA(K132:N132)&gt;0,$E132,0),IF(COUNTA(K133:N133)&gt;0,$E133,0),IF(COUNTA(K134:N134)&gt;0,$E134,0),IF(COUNTA(K135:N135)&gt;0,$E135/3,0),IF(COUNTA(K136:N136)&gt;0,$E136,0),K$97)</f>
        <v>30</v>
      </c>
      <c r="L146" s="456"/>
      <c r="M146" s="456"/>
      <c r="N146" s="457"/>
      <c r="O146" s="455">
        <f t="shared" ref="O146" si="49">SUM(IF(COUNTA(O129:R129)&gt;0,$E129,0),IF(COUNTA(O130:R130)&gt;0,$E130,0),IF(COUNTA(O131:R131)&gt;0,$E131,0),IF(COUNTA(O132:R132)&gt;0,$E132,0),IF(COUNTA(O133:R133)&gt;0,$E133,0),IF(COUNTA(O134:R134)&gt;0,$E134,0),IF(COUNTA(O135:R135)&gt;0,$E135/3,0),IF(COUNTA(O136:R136)&gt;0,$E136,0),O$97)</f>
        <v>30</v>
      </c>
      <c r="P146" s="456"/>
      <c r="Q146" s="456"/>
      <c r="R146" s="457"/>
      <c r="S146" s="455">
        <f t="shared" ref="S146" si="50">SUM(IF(COUNTA(S129:V129)&gt;0,$E129,0),IF(COUNTA(S130:V130)&gt;0,$E130,0),IF(COUNTA(S131:V131)&gt;0,$E131,0),IF(COUNTA(S132:V132)&gt;0,$E132,0),IF(COUNTA(S133:V133)&gt;0,$E133,0),IF(COUNTA(S134:V134)&gt;0,$E134,0),IF(COUNTA(S135:V135)&gt;0,$E135/3,0),IF(COUNTA(S136:V136)&gt;0,$E136,0),S$97)</f>
        <v>30</v>
      </c>
      <c r="T146" s="456"/>
      <c r="U146" s="456"/>
      <c r="V146" s="457"/>
      <c r="W146" s="455">
        <f t="shared" ref="W146" si="51">SUM(IF(COUNTA(W129:Z129)&gt;0,$E129,0),IF(COUNTA(W130:Z130)&gt;0,$E130,0),IF(COUNTA(W131:Z131)&gt;0,$E131,0),IF(COUNTA(W132:Z132)&gt;0,$E132,0),IF(COUNTA(W133:Z133)&gt;0,$E133,0),IF(COUNTA(W134:Z134)&gt;0,$E134,0),IF(COUNTA(W135:Z135)&gt;0,$E135/3,0),IF(COUNTA(W136:Z136)&gt;0,$E136,0),W$97)</f>
        <v>30</v>
      </c>
      <c r="X146" s="456"/>
      <c r="Y146" s="456"/>
      <c r="Z146" s="457"/>
      <c r="AA146" s="62">
        <f>SUM(K146:Z146)</f>
        <v>120</v>
      </c>
      <c r="AB146" s="346" t="b">
        <f>AA146=E142</f>
        <v>1</v>
      </c>
    </row>
    <row r="147" spans="1:28" ht="20.149999999999999" customHeight="1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188"/>
      <c r="L147" s="188"/>
      <c r="M147" s="188"/>
      <c r="N147" s="189"/>
      <c r="O147" s="190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9"/>
    </row>
    <row r="148" spans="1:28" ht="20.149999999999999" customHeight="1">
      <c r="A148" s="379" t="s">
        <v>23</v>
      </c>
      <c r="B148" s="9"/>
      <c r="C148" s="9"/>
      <c r="D148" s="9"/>
      <c r="E148" s="9"/>
      <c r="F148" s="9"/>
      <c r="G148" s="9"/>
      <c r="H148" s="9"/>
      <c r="I148" s="9"/>
      <c r="J148" s="9"/>
      <c r="K148" s="191"/>
      <c r="L148" s="191"/>
      <c r="M148" s="191"/>
      <c r="N148" s="192"/>
      <c r="O148" s="193"/>
      <c r="P148" s="191" t="s">
        <v>60</v>
      </c>
      <c r="Q148" s="194"/>
      <c r="R148" s="195"/>
      <c r="S148" s="195"/>
      <c r="T148" s="195"/>
      <c r="U148" s="195"/>
      <c r="V148" s="176" t="str">
        <f>$V$42</f>
        <v>2023/2024</v>
      </c>
      <c r="W148" s="196"/>
      <c r="X148" s="197"/>
      <c r="Y148" s="195"/>
      <c r="Z148" s="198"/>
    </row>
    <row r="149" spans="1:28" ht="20.149999999999999" customHeight="1">
      <c r="A149" s="109"/>
      <c r="B149" s="5" t="str">
        <f>$B$43</f>
        <v>1. Język obcy do wyboru spośród: 1. Język angielski. 2. Język niemiecki. 3. Język rosyjski.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22"/>
      <c r="O149" s="23"/>
      <c r="P149" s="9"/>
      <c r="Q149" s="1"/>
      <c r="R149" s="4"/>
      <c r="S149" s="4"/>
      <c r="T149" s="4"/>
      <c r="U149" s="4"/>
      <c r="V149" s="4"/>
      <c r="W149" s="24"/>
      <c r="Y149" s="4"/>
      <c r="Z149" s="110"/>
    </row>
    <row r="150" spans="1:28" ht="20.149999999999999" customHeight="1">
      <c r="A150" s="109"/>
      <c r="B150" s="5" t="str">
        <f>$B$44</f>
        <v>2. Studentów obowiązuje zaliczenie na ocenę wszystkich przedmiotów.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22"/>
      <c r="O150" s="23"/>
      <c r="P150" s="9"/>
      <c r="Q150" s="1"/>
      <c r="R150" s="4"/>
      <c r="S150" s="4"/>
      <c r="T150" s="4"/>
      <c r="U150" s="4"/>
      <c r="V150" s="4"/>
      <c r="W150" s="24"/>
      <c r="Y150" s="4"/>
      <c r="Z150" s="110"/>
    </row>
    <row r="151" spans="1:28" ht="20.149999999999999" customHeight="1">
      <c r="A151" s="119"/>
      <c r="B151" s="5" t="str">
        <f>$B$45</f>
        <v>3. Warunkiem zaliczenia ostatniego semestru Seminarium dyplomowego jest przygotowanie i złożenie pracy dyplomowej w systemie APD.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25"/>
      <c r="O151" s="26"/>
      <c r="P151" s="16" t="s">
        <v>24</v>
      </c>
      <c r="Q151" s="1"/>
      <c r="R151" s="10"/>
      <c r="S151" s="10"/>
      <c r="T151" s="10"/>
      <c r="U151" s="10"/>
      <c r="V151" s="10"/>
      <c r="W151" s="10"/>
      <c r="X151" s="10"/>
      <c r="Y151" s="10"/>
      <c r="Z151" s="111"/>
    </row>
    <row r="152" spans="1:28" ht="20.149999999999999" customHeight="1">
      <c r="A152" s="119"/>
      <c r="B152" s="5" t="str">
        <f>$B$46</f>
        <v xml:space="preserve">4. Możliwość realizacji metodą synchroniczną wykładów, które zostaną zaplanowane do realizacji w piątki 
</v>
      </c>
      <c r="C152" s="15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25"/>
      <c r="O152" s="26"/>
      <c r="P152" s="9" t="s">
        <v>10</v>
      </c>
      <c r="Q152" s="27" t="s">
        <v>49</v>
      </c>
      <c r="R152" s="10"/>
      <c r="S152" s="10"/>
      <c r="T152" s="10"/>
      <c r="U152" s="10"/>
      <c r="V152" s="10"/>
      <c r="W152" s="10"/>
      <c r="X152" s="10"/>
      <c r="Y152" s="10"/>
      <c r="Z152" s="111"/>
    </row>
    <row r="153" spans="1:28" ht="20.149999999999999" customHeight="1">
      <c r="A153" s="119"/>
      <c r="B153" s="5" t="str">
        <f>$B$47</f>
        <v>(zgodnie z harmonogramem zjazdów i rozkładem zajęć).</v>
      </c>
      <c r="C153" s="5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22"/>
      <c r="O153" s="26"/>
      <c r="P153" s="9" t="s">
        <v>11</v>
      </c>
      <c r="Q153" s="27" t="s">
        <v>50</v>
      </c>
      <c r="R153" s="10"/>
      <c r="S153" s="10"/>
      <c r="T153" s="9"/>
      <c r="U153" s="10"/>
      <c r="V153" s="10"/>
      <c r="W153" s="10"/>
      <c r="X153" s="10"/>
      <c r="Y153" s="10"/>
      <c r="Z153" s="111"/>
    </row>
    <row r="154" spans="1:28" ht="20.149999999999999" customHeight="1">
      <c r="A154" s="119"/>
      <c r="C154" s="15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22"/>
      <c r="O154" s="26"/>
      <c r="P154" s="9" t="s">
        <v>12</v>
      </c>
      <c r="Q154" s="27" t="s">
        <v>51</v>
      </c>
      <c r="R154" s="10"/>
      <c r="S154" s="10"/>
      <c r="T154" s="10"/>
      <c r="U154" s="10"/>
      <c r="V154" s="10"/>
      <c r="W154" s="10"/>
      <c r="X154" s="10"/>
      <c r="Y154" s="10"/>
      <c r="Z154" s="111"/>
    </row>
    <row r="155" spans="1:28" ht="20.149999999999999" customHeight="1">
      <c r="A155" s="119"/>
      <c r="B155" s="15"/>
      <c r="C155" s="15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22"/>
      <c r="O155" s="26"/>
      <c r="P155" s="9" t="s">
        <v>47</v>
      </c>
      <c r="Q155" s="27" t="s">
        <v>52</v>
      </c>
      <c r="R155" s="10"/>
      <c r="S155" s="10"/>
      <c r="T155" s="10"/>
      <c r="U155" s="10"/>
      <c r="V155" s="10"/>
      <c r="W155" s="10"/>
      <c r="X155" s="10"/>
      <c r="Y155" s="10"/>
      <c r="Z155" s="111"/>
    </row>
    <row r="156" spans="1:28" ht="20.149999999999999" customHeight="1">
      <c r="A156" s="119"/>
      <c r="B156" s="15"/>
      <c r="C156" s="15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22"/>
      <c r="O156" s="26"/>
      <c r="P156" s="9" t="s">
        <v>25</v>
      </c>
      <c r="Q156" s="27" t="s">
        <v>53</v>
      </c>
      <c r="R156" s="10"/>
      <c r="S156" s="10"/>
      <c r="T156" s="10"/>
      <c r="U156" s="9"/>
      <c r="V156" s="9"/>
      <c r="W156" s="9"/>
      <c r="X156" s="9"/>
      <c r="Y156" s="10"/>
      <c r="Z156" s="111"/>
    </row>
    <row r="157" spans="1:28" ht="20.149999999999999" customHeight="1">
      <c r="A157" s="120"/>
      <c r="C157" s="15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22"/>
      <c r="O157" s="26"/>
      <c r="P157" s="9" t="s">
        <v>54</v>
      </c>
      <c r="Q157" s="27" t="s">
        <v>55</v>
      </c>
      <c r="R157" s="10"/>
      <c r="S157" s="10"/>
      <c r="T157" s="10"/>
      <c r="U157" s="10"/>
      <c r="V157" s="10"/>
      <c r="W157" s="10"/>
      <c r="X157" s="10"/>
      <c r="Y157" s="10"/>
      <c r="Z157" s="111"/>
    </row>
    <row r="158" spans="1:28" ht="20.149999999999999" customHeight="1" thickBot="1">
      <c r="A158" s="120"/>
      <c r="B158" s="5"/>
      <c r="C158" s="15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22"/>
      <c r="O158" s="26"/>
      <c r="P158" s="28"/>
      <c r="Q158" s="340" t="s">
        <v>26</v>
      </c>
      <c r="R158" s="9" t="s">
        <v>27</v>
      </c>
      <c r="S158" s="10"/>
      <c r="T158" s="10"/>
      <c r="U158" s="10"/>
      <c r="V158" s="10"/>
      <c r="W158" s="10"/>
      <c r="X158" s="10"/>
      <c r="Y158" s="10"/>
      <c r="Z158" s="111"/>
    </row>
    <row r="159" spans="1:28" ht="20.149999999999999" customHeight="1" thickBot="1">
      <c r="A159" s="120"/>
      <c r="C159" s="15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22"/>
      <c r="O159" s="26"/>
      <c r="P159" s="404"/>
      <c r="Q159" s="405" t="s">
        <v>26</v>
      </c>
      <c r="R159" s="191" t="s">
        <v>221</v>
      </c>
      <c r="S159" s="201"/>
      <c r="T159" s="201"/>
      <c r="U159" s="201"/>
      <c r="V159" s="10"/>
      <c r="W159" s="10"/>
      <c r="X159" s="10"/>
      <c r="Y159" s="10"/>
      <c r="Z159" s="111"/>
    </row>
    <row r="160" spans="1:28" ht="20.149999999999999" customHeight="1">
      <c r="A160" s="120"/>
      <c r="C160" s="15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22"/>
      <c r="O160" s="26"/>
      <c r="P160" s="95"/>
      <c r="Q160" s="340"/>
      <c r="R160" s="9"/>
      <c r="S160" s="10"/>
      <c r="T160" s="10"/>
      <c r="U160" s="10"/>
      <c r="V160" s="10"/>
      <c r="W160" s="10"/>
      <c r="X160" s="10"/>
      <c r="Y160" s="10"/>
      <c r="Z160" s="111"/>
    </row>
    <row r="161" spans="1:26" ht="20.149999999999999" customHeight="1">
      <c r="A161" s="112"/>
      <c r="B161" s="95"/>
      <c r="C161" s="95"/>
      <c r="D161" s="113"/>
      <c r="E161" s="113"/>
      <c r="F161" s="113"/>
      <c r="G161" s="113"/>
      <c r="H161" s="113"/>
      <c r="I161" s="113"/>
      <c r="J161" s="95"/>
      <c r="K161" s="95"/>
      <c r="L161" s="95"/>
      <c r="M161" s="95"/>
      <c r="N161" s="114"/>
      <c r="O161" s="464" t="s">
        <v>77</v>
      </c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</row>
    <row r="162" spans="1:26" ht="20.149999999999999" customHeight="1">
      <c r="A162" s="104"/>
      <c r="B162" s="116"/>
      <c r="C162" s="536" t="str">
        <f>$C$3</f>
        <v>PLAN STUDIÓW NR IX</v>
      </c>
      <c r="D162" s="537"/>
      <c r="E162" s="537"/>
      <c r="F162" s="537"/>
      <c r="G162" s="537"/>
      <c r="H162" s="537"/>
      <c r="I162" s="537"/>
      <c r="J162" s="537"/>
      <c r="K162" s="537"/>
      <c r="L162" s="537"/>
      <c r="M162" s="537"/>
      <c r="N162" s="537"/>
      <c r="O162" s="537"/>
      <c r="P162" s="537"/>
      <c r="Q162" s="537"/>
      <c r="R162" s="538"/>
      <c r="S162" s="544"/>
      <c r="T162" s="545"/>
      <c r="U162" s="545"/>
      <c r="V162" s="545"/>
      <c r="W162" s="545"/>
      <c r="X162" s="545"/>
      <c r="Y162" s="545"/>
      <c r="Z162" s="546"/>
    </row>
    <row r="163" spans="1:26" ht="20.149999999999999" customHeight="1">
      <c r="A163" s="542" t="s">
        <v>74</v>
      </c>
      <c r="B163" s="543"/>
      <c r="C163" s="539"/>
      <c r="D163" s="540"/>
      <c r="E163" s="540"/>
      <c r="F163" s="540"/>
      <c r="G163" s="540"/>
      <c r="H163" s="540"/>
      <c r="I163" s="540"/>
      <c r="J163" s="540"/>
      <c r="K163" s="540"/>
      <c r="L163" s="540"/>
      <c r="M163" s="540"/>
      <c r="N163" s="540"/>
      <c r="O163" s="540"/>
      <c r="P163" s="540"/>
      <c r="Q163" s="540"/>
      <c r="R163" s="541"/>
      <c r="S163" s="171"/>
      <c r="T163" s="172"/>
      <c r="U163" s="172"/>
      <c r="V163" s="172"/>
      <c r="W163" s="172"/>
      <c r="X163" s="172"/>
      <c r="Y163" s="172"/>
      <c r="Z163" s="173"/>
    </row>
    <row r="164" spans="1:26" ht="20.149999999999999" customHeight="1">
      <c r="A164" s="105"/>
      <c r="B164" s="86"/>
      <c r="C164" s="539"/>
      <c r="D164" s="540"/>
      <c r="E164" s="540"/>
      <c r="F164" s="540"/>
      <c r="G164" s="540"/>
      <c r="H164" s="540"/>
      <c r="I164" s="540"/>
      <c r="J164" s="540"/>
      <c r="K164" s="540"/>
      <c r="L164" s="540"/>
      <c r="M164" s="540"/>
      <c r="N164" s="540"/>
      <c r="O164" s="540"/>
      <c r="P164" s="540"/>
      <c r="Q164" s="540"/>
      <c r="R164" s="541"/>
      <c r="S164" s="171"/>
      <c r="T164" s="172"/>
      <c r="U164" s="172"/>
      <c r="V164" s="172"/>
      <c r="W164" s="172"/>
      <c r="X164" s="172"/>
      <c r="Y164" s="172"/>
      <c r="Z164" s="173"/>
    </row>
    <row r="165" spans="1:26" ht="20.149999999999999" customHeight="1">
      <c r="A165" s="105"/>
      <c r="B165" s="86"/>
      <c r="C165" s="80" t="s">
        <v>109</v>
      </c>
      <c r="D165" s="343"/>
      <c r="E165" s="343"/>
      <c r="F165" s="343"/>
      <c r="G165" s="81" t="s">
        <v>110</v>
      </c>
      <c r="H165" s="343"/>
      <c r="I165" s="343"/>
      <c r="J165" s="343"/>
      <c r="K165" s="343"/>
      <c r="L165" s="343"/>
      <c r="M165" s="343"/>
      <c r="N165" s="343"/>
      <c r="O165" s="343"/>
      <c r="P165" s="343"/>
      <c r="Q165" s="343"/>
      <c r="R165" s="344"/>
      <c r="S165" s="171"/>
      <c r="T165" s="172"/>
      <c r="U165" s="172"/>
      <c r="V165" s="172"/>
      <c r="W165" s="172"/>
      <c r="X165" s="172"/>
      <c r="Y165" s="172"/>
      <c r="Z165" s="173"/>
    </row>
    <row r="166" spans="1:26" ht="20.149999999999999" customHeight="1">
      <c r="A166" s="494"/>
      <c r="B166" s="495"/>
      <c r="C166" s="80" t="s">
        <v>59</v>
      </c>
      <c r="D166" s="69"/>
      <c r="E166" s="69"/>
      <c r="G166" s="81" t="s">
        <v>71</v>
      </c>
      <c r="H166" s="82"/>
      <c r="I166" s="81"/>
      <c r="J166" s="6"/>
      <c r="K166" s="6"/>
      <c r="L166" s="6"/>
      <c r="M166" s="6"/>
      <c r="N166" s="6"/>
      <c r="O166" s="15"/>
      <c r="P166" s="15"/>
      <c r="Q166" s="15"/>
      <c r="R166" s="17"/>
      <c r="S166" s="182"/>
      <c r="T166" s="183"/>
      <c r="U166" s="183"/>
      <c r="V166" s="183"/>
      <c r="W166" s="183"/>
      <c r="X166" s="183"/>
      <c r="Y166" s="183"/>
      <c r="Z166" s="184"/>
    </row>
    <row r="167" spans="1:26" ht="18" customHeight="1">
      <c r="A167" s="494"/>
      <c r="B167" s="495"/>
      <c r="C167" s="80" t="s">
        <v>58</v>
      </c>
      <c r="D167" s="69"/>
      <c r="E167" s="69"/>
      <c r="G167" s="81" t="s">
        <v>120</v>
      </c>
      <c r="H167" s="82"/>
      <c r="I167" s="81"/>
      <c r="J167" s="6"/>
      <c r="K167" s="6"/>
      <c r="L167" s="6"/>
      <c r="M167" s="6"/>
      <c r="N167" s="6"/>
      <c r="O167" s="15"/>
      <c r="P167" s="15"/>
      <c r="Q167" s="15"/>
      <c r="R167" s="17"/>
      <c r="S167" s="496" t="s">
        <v>195</v>
      </c>
      <c r="T167" s="497"/>
      <c r="U167" s="497"/>
      <c r="V167" s="497"/>
      <c r="W167" s="497"/>
      <c r="X167" s="497"/>
      <c r="Y167" s="497"/>
      <c r="Z167" s="498"/>
    </row>
    <row r="168" spans="1:26" ht="18" customHeight="1">
      <c r="A168" s="499"/>
      <c r="B168" s="500"/>
      <c r="C168" s="80" t="s">
        <v>1</v>
      </c>
      <c r="D168" s="80"/>
      <c r="E168" s="80"/>
      <c r="G168" s="81" t="s">
        <v>72</v>
      </c>
      <c r="H168" s="82"/>
      <c r="I168" s="81"/>
      <c r="J168" s="6"/>
      <c r="K168" s="6"/>
      <c r="L168" s="6"/>
      <c r="M168" s="6"/>
      <c r="N168" s="6"/>
      <c r="O168" s="15"/>
      <c r="P168" s="15"/>
      <c r="Q168" s="15"/>
      <c r="R168" s="17"/>
      <c r="S168" s="496" t="s">
        <v>196</v>
      </c>
      <c r="T168" s="497"/>
      <c r="U168" s="497"/>
      <c r="V168" s="497"/>
      <c r="W168" s="497"/>
      <c r="X168" s="497"/>
      <c r="Y168" s="497"/>
      <c r="Z168" s="498"/>
    </row>
    <row r="169" spans="1:26" ht="18" customHeight="1">
      <c r="A169" s="494"/>
      <c r="B169" s="495"/>
      <c r="C169" s="83" t="s">
        <v>2</v>
      </c>
      <c r="D169" s="80"/>
      <c r="E169" s="80"/>
      <c r="G169" s="81" t="s">
        <v>79</v>
      </c>
      <c r="H169" s="82"/>
      <c r="I169" s="68"/>
      <c r="J169" s="6"/>
      <c r="K169" s="6"/>
      <c r="L169" s="6"/>
      <c r="M169" s="6"/>
      <c r="N169" s="6"/>
      <c r="O169" s="15"/>
      <c r="P169" s="15"/>
      <c r="Q169" s="15"/>
      <c r="R169" s="17"/>
      <c r="S169" s="182"/>
      <c r="T169" s="183"/>
      <c r="U169" s="183"/>
      <c r="V169" s="183"/>
      <c r="W169" s="183"/>
      <c r="X169" s="183"/>
      <c r="Y169" s="183"/>
      <c r="Z169" s="184"/>
    </row>
    <row r="170" spans="1:26" ht="18" customHeight="1" thickBot="1">
      <c r="A170" s="106"/>
      <c r="B170" s="67"/>
      <c r="C170" s="18"/>
      <c r="D170" s="5"/>
      <c r="E170" s="5"/>
      <c r="F170" s="5"/>
      <c r="G170" s="5"/>
      <c r="H170" s="19"/>
      <c r="I170" s="5"/>
      <c r="J170" s="19"/>
      <c r="K170" s="6"/>
      <c r="L170" s="6"/>
      <c r="M170" s="6"/>
      <c r="N170" s="6"/>
      <c r="O170" s="15"/>
      <c r="P170" s="15"/>
      <c r="Q170" s="15"/>
      <c r="R170" s="17"/>
      <c r="S170" s="501"/>
      <c r="T170" s="502"/>
      <c r="U170" s="502"/>
      <c r="V170" s="502"/>
      <c r="W170" s="502"/>
      <c r="X170" s="502"/>
      <c r="Y170" s="502"/>
      <c r="Z170" s="503"/>
    </row>
    <row r="171" spans="1:26" ht="18" customHeight="1" thickBot="1">
      <c r="A171" s="504"/>
      <c r="B171" s="505"/>
      <c r="C171" s="505"/>
      <c r="D171" s="505"/>
      <c r="E171" s="505"/>
      <c r="F171" s="505"/>
      <c r="G171" s="505"/>
      <c r="H171" s="505"/>
      <c r="I171" s="505"/>
      <c r="J171" s="505"/>
      <c r="K171" s="505"/>
      <c r="L171" s="505"/>
      <c r="M171" s="505"/>
      <c r="N171" s="505"/>
      <c r="O171" s="505"/>
      <c r="P171" s="505"/>
      <c r="Q171" s="505"/>
      <c r="R171" s="505"/>
      <c r="S171" s="505"/>
      <c r="T171" s="505"/>
      <c r="U171" s="505"/>
      <c r="V171" s="505"/>
      <c r="W171" s="505"/>
      <c r="X171" s="505"/>
      <c r="Y171" s="505"/>
      <c r="Z171" s="506"/>
    </row>
    <row r="172" spans="1:26" ht="18" customHeight="1">
      <c r="A172" s="507" t="s">
        <v>41</v>
      </c>
      <c r="B172" s="510" t="s">
        <v>3</v>
      </c>
      <c r="C172" s="513" t="s">
        <v>4</v>
      </c>
      <c r="D172" s="514"/>
      <c r="E172" s="515"/>
      <c r="F172" s="519" t="s">
        <v>5</v>
      </c>
      <c r="G172" s="520"/>
      <c r="H172" s="520"/>
      <c r="I172" s="520"/>
      <c r="J172" s="520"/>
      <c r="K172" s="519" t="s">
        <v>42</v>
      </c>
      <c r="L172" s="520"/>
      <c r="M172" s="520"/>
      <c r="N172" s="520"/>
      <c r="O172" s="520"/>
      <c r="P172" s="520"/>
      <c r="Q172" s="520"/>
      <c r="R172" s="520"/>
      <c r="S172" s="520"/>
      <c r="T172" s="520"/>
      <c r="U172" s="520"/>
      <c r="V172" s="520"/>
      <c r="W172" s="520"/>
      <c r="X172" s="520"/>
      <c r="Y172" s="520"/>
      <c r="Z172" s="521"/>
    </row>
    <row r="173" spans="1:26" ht="18" customHeight="1">
      <c r="A173" s="508"/>
      <c r="B173" s="511"/>
      <c r="C173" s="516"/>
      <c r="D173" s="517"/>
      <c r="E173" s="518"/>
      <c r="F173" s="547" t="s">
        <v>6</v>
      </c>
      <c r="G173" s="473" t="s">
        <v>7</v>
      </c>
      <c r="H173" s="473"/>
      <c r="I173" s="473"/>
      <c r="J173" s="527"/>
      <c r="K173" s="522" t="s">
        <v>43</v>
      </c>
      <c r="L173" s="523"/>
      <c r="M173" s="523"/>
      <c r="N173" s="524"/>
      <c r="O173" s="522" t="s">
        <v>44</v>
      </c>
      <c r="P173" s="523"/>
      <c r="Q173" s="523"/>
      <c r="R173" s="525"/>
      <c r="S173" s="526" t="s">
        <v>45</v>
      </c>
      <c r="T173" s="523"/>
      <c r="U173" s="523"/>
      <c r="V173" s="524"/>
      <c r="W173" s="522" t="s">
        <v>46</v>
      </c>
      <c r="X173" s="523"/>
      <c r="Y173" s="523"/>
      <c r="Z173" s="523"/>
    </row>
    <row r="174" spans="1:26" ht="18" customHeight="1">
      <c r="A174" s="508"/>
      <c r="B174" s="511"/>
      <c r="C174" s="534" t="s">
        <v>88</v>
      </c>
      <c r="D174" s="467" t="s">
        <v>9</v>
      </c>
      <c r="E174" s="470" t="s">
        <v>39</v>
      </c>
      <c r="F174" s="548"/>
      <c r="G174" s="473" t="s">
        <v>10</v>
      </c>
      <c r="H174" s="473" t="s">
        <v>11</v>
      </c>
      <c r="I174" s="473" t="s">
        <v>12</v>
      </c>
      <c r="J174" s="527" t="s">
        <v>37</v>
      </c>
      <c r="K174" s="531" t="s">
        <v>123</v>
      </c>
      <c r="L174" s="532"/>
      <c r="M174" s="532"/>
      <c r="N174" s="532"/>
      <c r="O174" s="532"/>
      <c r="P174" s="532"/>
      <c r="Q174" s="532"/>
      <c r="R174" s="532"/>
      <c r="S174" s="532"/>
      <c r="T174" s="532"/>
      <c r="U174" s="532"/>
      <c r="V174" s="532"/>
      <c r="W174" s="532"/>
      <c r="X174" s="532"/>
      <c r="Y174" s="532"/>
      <c r="Z174" s="533"/>
    </row>
    <row r="175" spans="1:26" ht="18" customHeight="1">
      <c r="A175" s="508"/>
      <c r="B175" s="511"/>
      <c r="C175" s="534"/>
      <c r="D175" s="468"/>
      <c r="E175" s="471"/>
      <c r="F175" s="548"/>
      <c r="G175" s="473"/>
      <c r="H175" s="473"/>
      <c r="I175" s="473"/>
      <c r="J175" s="527"/>
      <c r="K175" s="475" t="s">
        <v>10</v>
      </c>
      <c r="L175" s="477" t="s">
        <v>11</v>
      </c>
      <c r="M175" s="529" t="s">
        <v>12</v>
      </c>
      <c r="N175" s="13" t="s">
        <v>47</v>
      </c>
      <c r="O175" s="475" t="s">
        <v>10</v>
      </c>
      <c r="P175" s="477" t="s">
        <v>11</v>
      </c>
      <c r="Q175" s="529" t="s">
        <v>12</v>
      </c>
      <c r="R175" s="13" t="s">
        <v>47</v>
      </c>
      <c r="S175" s="475" t="s">
        <v>10</v>
      </c>
      <c r="T175" s="477" t="s">
        <v>11</v>
      </c>
      <c r="U175" s="529" t="s">
        <v>12</v>
      </c>
      <c r="V175" s="13" t="s">
        <v>47</v>
      </c>
      <c r="W175" s="475" t="s">
        <v>10</v>
      </c>
      <c r="X175" s="477" t="s">
        <v>11</v>
      </c>
      <c r="Y175" s="529" t="s">
        <v>12</v>
      </c>
      <c r="Z175" s="107" t="s">
        <v>47</v>
      </c>
    </row>
    <row r="176" spans="1:26" ht="18" customHeight="1" thickBot="1">
      <c r="A176" s="509"/>
      <c r="B176" s="512"/>
      <c r="C176" s="535"/>
      <c r="D176" s="469"/>
      <c r="E176" s="472"/>
      <c r="F176" s="549"/>
      <c r="G176" s="474"/>
      <c r="H176" s="474"/>
      <c r="I176" s="474"/>
      <c r="J176" s="528"/>
      <c r="K176" s="476"/>
      <c r="L176" s="474"/>
      <c r="M176" s="530"/>
      <c r="N176" s="12" t="s">
        <v>25</v>
      </c>
      <c r="O176" s="476"/>
      <c r="P176" s="474"/>
      <c r="Q176" s="530"/>
      <c r="R176" s="12" t="s">
        <v>25</v>
      </c>
      <c r="S176" s="476"/>
      <c r="T176" s="474"/>
      <c r="U176" s="530"/>
      <c r="V176" s="12" t="s">
        <v>25</v>
      </c>
      <c r="W176" s="476"/>
      <c r="X176" s="474"/>
      <c r="Y176" s="530"/>
      <c r="Z176" s="108" t="s">
        <v>25</v>
      </c>
    </row>
    <row r="177" spans="1:28" ht="20.149999999999999" customHeight="1" thickBot="1">
      <c r="A177" s="424" t="s">
        <v>224</v>
      </c>
      <c r="B177" s="614" t="s">
        <v>38</v>
      </c>
      <c r="C177" s="614"/>
      <c r="D177" s="614"/>
      <c r="E177" s="614"/>
      <c r="F177" s="614"/>
      <c r="G177" s="614"/>
      <c r="H177" s="614"/>
      <c r="I177" s="614"/>
      <c r="J177" s="614"/>
      <c r="K177" s="614"/>
      <c r="L177" s="615"/>
      <c r="M177" s="615"/>
      <c r="N177" s="615"/>
      <c r="O177" s="615"/>
      <c r="P177" s="615"/>
      <c r="Q177" s="615"/>
      <c r="R177" s="615"/>
      <c r="S177" s="615"/>
      <c r="T177" s="615"/>
      <c r="U177" s="615"/>
      <c r="V177" s="615"/>
      <c r="W177" s="615"/>
      <c r="X177" s="615"/>
      <c r="Y177" s="615"/>
      <c r="Z177" s="615"/>
      <c r="AA177" s="616"/>
    </row>
    <row r="178" spans="1:28" ht="19.5" customHeight="1">
      <c r="A178" s="33" t="s">
        <v>14</v>
      </c>
      <c r="B178" s="53" t="s">
        <v>94</v>
      </c>
      <c r="C178" s="2">
        <v>1</v>
      </c>
      <c r="D178" s="52">
        <v>1</v>
      </c>
      <c r="E178" s="52">
        <v>8</v>
      </c>
      <c r="F178" s="36">
        <f>SUM(G178:J178)</f>
        <v>40</v>
      </c>
      <c r="G178" s="56">
        <f t="shared" ref="G178:J182" si="52">(K178+O178+S178+W178)</f>
        <v>20</v>
      </c>
      <c r="H178" s="56">
        <f t="shared" si="52"/>
        <v>20</v>
      </c>
      <c r="I178" s="56">
        <f t="shared" si="52"/>
        <v>0</v>
      </c>
      <c r="J178" s="56">
        <f t="shared" si="52"/>
        <v>0</v>
      </c>
      <c r="K178" s="168"/>
      <c r="L178" s="7"/>
      <c r="M178" s="7"/>
      <c r="N178" s="57"/>
      <c r="O178" s="169">
        <v>20</v>
      </c>
      <c r="P178" s="7">
        <v>20</v>
      </c>
      <c r="Q178" s="7"/>
      <c r="R178" s="57"/>
      <c r="S178" s="3"/>
      <c r="T178" s="7"/>
      <c r="U178" s="7"/>
      <c r="V178" s="57"/>
      <c r="W178" s="170"/>
      <c r="X178" s="170"/>
      <c r="Y178" s="170"/>
      <c r="Z178" s="170"/>
      <c r="AB178" s="345">
        <v>30</v>
      </c>
    </row>
    <row r="179" spans="1:28" ht="19.5" customHeight="1">
      <c r="A179" s="14" t="s">
        <v>15</v>
      </c>
      <c r="B179" s="53" t="s">
        <v>81</v>
      </c>
      <c r="C179" s="2">
        <v>1</v>
      </c>
      <c r="D179" s="136">
        <v>1</v>
      </c>
      <c r="E179" s="136">
        <v>4</v>
      </c>
      <c r="F179" s="36">
        <f>SUM(G179:J179)</f>
        <v>25</v>
      </c>
      <c r="G179" s="56">
        <f t="shared" si="52"/>
        <v>15</v>
      </c>
      <c r="H179" s="56">
        <f t="shared" si="52"/>
        <v>10</v>
      </c>
      <c r="I179" s="56">
        <f t="shared" si="52"/>
        <v>0</v>
      </c>
      <c r="J179" s="56">
        <f t="shared" si="52"/>
        <v>0</v>
      </c>
      <c r="K179" s="89"/>
      <c r="L179" s="56"/>
      <c r="M179" s="56"/>
      <c r="N179" s="58"/>
      <c r="O179" s="71"/>
      <c r="P179" s="124"/>
      <c r="Q179" s="56"/>
      <c r="R179" s="58"/>
      <c r="S179" s="132">
        <v>15</v>
      </c>
      <c r="T179" s="56">
        <v>10</v>
      </c>
      <c r="U179" s="56"/>
      <c r="V179" s="58"/>
      <c r="W179" s="88"/>
      <c r="X179" s="88"/>
      <c r="Y179" s="88"/>
      <c r="Z179" s="88"/>
      <c r="AB179" s="345">
        <v>10</v>
      </c>
    </row>
    <row r="180" spans="1:28" ht="19.5" customHeight="1">
      <c r="A180" s="14" t="s">
        <v>16</v>
      </c>
      <c r="B180" s="90" t="s">
        <v>82</v>
      </c>
      <c r="C180" s="60">
        <v>1</v>
      </c>
      <c r="D180" s="136">
        <v>1</v>
      </c>
      <c r="E180" s="136">
        <v>5</v>
      </c>
      <c r="F180" s="36">
        <f>SUM(G180:J180)</f>
        <v>25</v>
      </c>
      <c r="G180" s="56">
        <f t="shared" si="52"/>
        <v>15</v>
      </c>
      <c r="H180" s="56">
        <f t="shared" si="52"/>
        <v>10</v>
      </c>
      <c r="I180" s="56">
        <f t="shared" si="52"/>
        <v>0</v>
      </c>
      <c r="J180" s="56">
        <f t="shared" si="52"/>
        <v>0</v>
      </c>
      <c r="K180" s="89"/>
      <c r="L180" s="56"/>
      <c r="M180" s="14"/>
      <c r="N180" s="35"/>
      <c r="O180" s="71"/>
      <c r="P180" s="124"/>
      <c r="Q180" s="14"/>
      <c r="S180" s="36"/>
      <c r="T180" s="14"/>
      <c r="U180" s="14"/>
      <c r="W180" s="45">
        <v>15</v>
      </c>
      <c r="X180" s="14">
        <v>10</v>
      </c>
      <c r="Y180" s="14"/>
      <c r="Z180" s="37"/>
      <c r="AB180" s="345">
        <v>20</v>
      </c>
    </row>
    <row r="181" spans="1:28" ht="19.5" customHeight="1">
      <c r="A181" s="14" t="s">
        <v>17</v>
      </c>
      <c r="B181" s="77" t="s">
        <v>84</v>
      </c>
      <c r="C181" s="123"/>
      <c r="D181" s="65">
        <v>1</v>
      </c>
      <c r="E181" s="70">
        <v>3</v>
      </c>
      <c r="F181" s="36">
        <f>SUM(G181:J181)</f>
        <v>15</v>
      </c>
      <c r="G181" s="56">
        <f t="shared" si="52"/>
        <v>15</v>
      </c>
      <c r="H181" s="56">
        <f t="shared" si="52"/>
        <v>0</v>
      </c>
      <c r="I181" s="56">
        <f t="shared" si="52"/>
        <v>0</v>
      </c>
      <c r="J181" s="56">
        <f t="shared" si="52"/>
        <v>0</v>
      </c>
      <c r="K181" s="75"/>
      <c r="L181" s="72"/>
      <c r="M181" s="72"/>
      <c r="N181" s="73"/>
      <c r="O181" s="71"/>
      <c r="P181" s="124"/>
      <c r="Q181" s="72"/>
      <c r="R181" s="73"/>
      <c r="S181" s="75"/>
      <c r="T181" s="72"/>
      <c r="U181" s="72"/>
      <c r="V181" s="73"/>
      <c r="W181" s="75">
        <v>15</v>
      </c>
      <c r="X181" s="72"/>
      <c r="Y181" s="72"/>
      <c r="Z181" s="72"/>
      <c r="AB181" s="345">
        <v>20</v>
      </c>
    </row>
    <row r="182" spans="1:28" ht="19.5" customHeight="1" thickBot="1">
      <c r="A182" s="14" t="s">
        <v>18</v>
      </c>
      <c r="B182" s="77" t="s">
        <v>75</v>
      </c>
      <c r="C182" s="78"/>
      <c r="D182" s="65">
        <v>3</v>
      </c>
      <c r="E182" s="65">
        <v>6</v>
      </c>
      <c r="F182" s="36">
        <f>SUM(G182:J182)</f>
        <v>45</v>
      </c>
      <c r="G182" s="56">
        <f t="shared" si="52"/>
        <v>0</v>
      </c>
      <c r="H182" s="56">
        <f t="shared" si="52"/>
        <v>0</v>
      </c>
      <c r="I182" s="56">
        <f t="shared" si="52"/>
        <v>0</v>
      </c>
      <c r="J182" s="56">
        <f t="shared" si="52"/>
        <v>45</v>
      </c>
      <c r="K182" s="75"/>
      <c r="L182" s="72"/>
      <c r="M182" s="72"/>
      <c r="N182" s="73"/>
      <c r="O182" s="71"/>
      <c r="P182" s="74"/>
      <c r="Q182" s="74"/>
      <c r="R182" s="79">
        <v>15</v>
      </c>
      <c r="S182" s="75"/>
      <c r="T182" s="74"/>
      <c r="U182" s="74"/>
      <c r="V182" s="79">
        <v>15</v>
      </c>
      <c r="W182" s="75"/>
      <c r="X182" s="74"/>
      <c r="Y182" s="74"/>
      <c r="Z182" s="74">
        <v>15</v>
      </c>
      <c r="AB182" s="345">
        <v>60</v>
      </c>
    </row>
    <row r="183" spans="1:28" ht="35.4" customHeight="1" thickBot="1">
      <c r="A183" s="14" t="s">
        <v>30</v>
      </c>
      <c r="B183" s="133" t="s">
        <v>115</v>
      </c>
      <c r="C183" s="134"/>
      <c r="D183" s="135"/>
      <c r="E183" s="135">
        <v>20</v>
      </c>
      <c r="F183" s="63"/>
      <c r="G183" s="64"/>
      <c r="H183" s="64"/>
      <c r="I183" s="64"/>
      <c r="J183" s="76"/>
      <c r="K183" s="75"/>
      <c r="L183" s="72"/>
      <c r="M183" s="72"/>
      <c r="N183" s="73"/>
      <c r="O183" s="71"/>
      <c r="P183" s="74"/>
      <c r="Q183" s="74"/>
      <c r="R183" s="79"/>
      <c r="S183" s="75"/>
      <c r="T183" s="74"/>
      <c r="U183" s="74"/>
      <c r="V183" s="79"/>
      <c r="W183" s="75"/>
      <c r="X183" s="74"/>
      <c r="Y183" s="74"/>
      <c r="Z183" s="425" t="s">
        <v>118</v>
      </c>
    </row>
    <row r="184" spans="1:28" ht="20.149999999999999" customHeight="1" thickTop="1">
      <c r="A184" s="422"/>
      <c r="B184" s="550" t="s">
        <v>19</v>
      </c>
      <c r="C184" s="552">
        <f>SUM(C178:C183)</f>
        <v>3</v>
      </c>
      <c r="D184" s="489">
        <f t="shared" ref="D184:J184" si="53">SUM(D178:D183)</f>
        <v>7</v>
      </c>
      <c r="E184" s="485">
        <f t="shared" si="53"/>
        <v>46</v>
      </c>
      <c r="F184" s="487">
        <f t="shared" si="53"/>
        <v>150</v>
      </c>
      <c r="G184" s="489">
        <f t="shared" si="53"/>
        <v>65</v>
      </c>
      <c r="H184" s="489">
        <f t="shared" si="53"/>
        <v>40</v>
      </c>
      <c r="I184" s="489">
        <f t="shared" si="53"/>
        <v>0</v>
      </c>
      <c r="J184" s="485">
        <f t="shared" si="53"/>
        <v>45</v>
      </c>
      <c r="K184" s="410">
        <f>SUM(K178:K183)</f>
        <v>0</v>
      </c>
      <c r="L184" s="411">
        <f t="shared" ref="L184:Z184" si="54">SUM(L178:L183)</f>
        <v>0</v>
      </c>
      <c r="M184" s="411">
        <f t="shared" si="54"/>
        <v>0</v>
      </c>
      <c r="N184" s="412">
        <f t="shared" si="54"/>
        <v>0</v>
      </c>
      <c r="O184" s="410">
        <f t="shared" si="54"/>
        <v>20</v>
      </c>
      <c r="P184" s="411">
        <f t="shared" si="54"/>
        <v>20</v>
      </c>
      <c r="Q184" s="411">
        <f t="shared" si="54"/>
        <v>0</v>
      </c>
      <c r="R184" s="413">
        <f t="shared" si="54"/>
        <v>15</v>
      </c>
      <c r="S184" s="414">
        <f t="shared" si="54"/>
        <v>15</v>
      </c>
      <c r="T184" s="411">
        <f t="shared" si="54"/>
        <v>10</v>
      </c>
      <c r="U184" s="411">
        <f t="shared" si="54"/>
        <v>0</v>
      </c>
      <c r="V184" s="412">
        <f t="shared" si="54"/>
        <v>15</v>
      </c>
      <c r="W184" s="410">
        <f t="shared" si="54"/>
        <v>30</v>
      </c>
      <c r="X184" s="411">
        <f t="shared" si="54"/>
        <v>10</v>
      </c>
      <c r="Y184" s="411">
        <f t="shared" si="54"/>
        <v>0</v>
      </c>
      <c r="Z184" s="413">
        <f t="shared" si="54"/>
        <v>15</v>
      </c>
    </row>
    <row r="185" spans="1:28" ht="20.149999999999999" customHeight="1" thickBot="1">
      <c r="A185" s="423"/>
      <c r="B185" s="551"/>
      <c r="C185" s="553"/>
      <c r="D185" s="490"/>
      <c r="E185" s="486"/>
      <c r="F185" s="488"/>
      <c r="G185" s="490"/>
      <c r="H185" s="490"/>
      <c r="I185" s="490"/>
      <c r="J185" s="486"/>
      <c r="K185" s="491">
        <f>SUM(K184:N184)</f>
        <v>0</v>
      </c>
      <c r="L185" s="492"/>
      <c r="M185" s="492"/>
      <c r="N185" s="493"/>
      <c r="O185" s="491">
        <f>SUM(O184:R184)</f>
        <v>55</v>
      </c>
      <c r="P185" s="492"/>
      <c r="Q185" s="492"/>
      <c r="R185" s="493"/>
      <c r="S185" s="491">
        <f>SUM(S184:V184)</f>
        <v>40</v>
      </c>
      <c r="T185" s="492"/>
      <c r="U185" s="492"/>
      <c r="V185" s="493"/>
      <c r="W185" s="491">
        <f>SUM(W184:Z184)</f>
        <v>55</v>
      </c>
      <c r="X185" s="492"/>
      <c r="Y185" s="492"/>
      <c r="Z185" s="493"/>
      <c r="AA185" s="11" t="b">
        <f>SUM(K185:Z185)=F184</f>
        <v>1</v>
      </c>
    </row>
    <row r="186" spans="1:28" s="21" customFormat="1" ht="20.149999999999999" customHeight="1">
      <c r="A186" s="608" t="s">
        <v>228</v>
      </c>
      <c r="B186" s="555"/>
      <c r="C186" s="560" t="s">
        <v>88</v>
      </c>
      <c r="D186" s="563" t="s">
        <v>9</v>
      </c>
      <c r="E186" s="566" t="s">
        <v>39</v>
      </c>
      <c r="F186" s="569" t="s">
        <v>6</v>
      </c>
      <c r="G186" s="572" t="s">
        <v>10</v>
      </c>
      <c r="H186" s="572" t="s">
        <v>11</v>
      </c>
      <c r="I186" s="572" t="s">
        <v>12</v>
      </c>
      <c r="J186" s="575" t="s">
        <v>37</v>
      </c>
      <c r="K186" s="482" t="s">
        <v>43</v>
      </c>
      <c r="L186" s="483"/>
      <c r="M186" s="483"/>
      <c r="N186" s="484"/>
      <c r="O186" s="482" t="s">
        <v>44</v>
      </c>
      <c r="P186" s="483"/>
      <c r="Q186" s="483"/>
      <c r="R186" s="484"/>
      <c r="S186" s="482" t="s">
        <v>45</v>
      </c>
      <c r="T186" s="483"/>
      <c r="U186" s="483"/>
      <c r="V186" s="484"/>
      <c r="W186" s="482" t="s">
        <v>46</v>
      </c>
      <c r="X186" s="483"/>
      <c r="Y186" s="483"/>
      <c r="Z186" s="484"/>
      <c r="AB186" s="346"/>
    </row>
    <row r="187" spans="1:28" s="21" customFormat="1" ht="20.149999999999999" customHeight="1">
      <c r="A187" s="609"/>
      <c r="B187" s="557"/>
      <c r="C187" s="561"/>
      <c r="D187" s="564"/>
      <c r="E187" s="567"/>
      <c r="F187" s="570"/>
      <c r="G187" s="573"/>
      <c r="H187" s="573"/>
      <c r="I187" s="573"/>
      <c r="J187" s="576"/>
      <c r="K187" s="584" t="s">
        <v>10</v>
      </c>
      <c r="L187" s="583" t="s">
        <v>11</v>
      </c>
      <c r="M187" s="582" t="s">
        <v>12</v>
      </c>
      <c r="N187" s="415" t="s">
        <v>47</v>
      </c>
      <c r="O187" s="584" t="s">
        <v>10</v>
      </c>
      <c r="P187" s="583" t="s">
        <v>11</v>
      </c>
      <c r="Q187" s="582" t="s">
        <v>12</v>
      </c>
      <c r="R187" s="415" t="s">
        <v>47</v>
      </c>
      <c r="S187" s="584" t="s">
        <v>10</v>
      </c>
      <c r="T187" s="583" t="s">
        <v>11</v>
      </c>
      <c r="U187" s="582" t="s">
        <v>12</v>
      </c>
      <c r="V187" s="415" t="s">
        <v>47</v>
      </c>
      <c r="W187" s="584" t="s">
        <v>10</v>
      </c>
      <c r="X187" s="583" t="s">
        <v>11</v>
      </c>
      <c r="Y187" s="582" t="s">
        <v>12</v>
      </c>
      <c r="Z187" s="415" t="s">
        <v>47</v>
      </c>
      <c r="AB187" s="346"/>
    </row>
    <row r="188" spans="1:28" s="21" customFormat="1" ht="20.149999999999999" customHeight="1" thickBot="1">
      <c r="A188" s="609"/>
      <c r="B188" s="557"/>
      <c r="C188" s="562"/>
      <c r="D188" s="565"/>
      <c r="E188" s="568"/>
      <c r="F188" s="571"/>
      <c r="G188" s="574"/>
      <c r="H188" s="574"/>
      <c r="I188" s="574"/>
      <c r="J188" s="577"/>
      <c r="K188" s="585"/>
      <c r="L188" s="574"/>
      <c r="M188" s="565"/>
      <c r="N188" s="416" t="s">
        <v>25</v>
      </c>
      <c r="O188" s="585"/>
      <c r="P188" s="574"/>
      <c r="Q188" s="565"/>
      <c r="R188" s="416" t="s">
        <v>25</v>
      </c>
      <c r="S188" s="585"/>
      <c r="T188" s="574"/>
      <c r="U188" s="565"/>
      <c r="V188" s="416" t="s">
        <v>25</v>
      </c>
      <c r="W188" s="585"/>
      <c r="X188" s="574"/>
      <c r="Y188" s="565"/>
      <c r="Z188" s="416" t="s">
        <v>25</v>
      </c>
      <c r="AB188" s="346"/>
    </row>
    <row r="189" spans="1:28" s="21" customFormat="1" ht="20.149999999999999" customHeight="1">
      <c r="A189" s="609"/>
      <c r="B189" s="557"/>
      <c r="C189" s="578">
        <f>C93+C184</f>
        <v>11</v>
      </c>
      <c r="D189" s="478">
        <f t="shared" ref="D189:J189" si="55">D93+D184</f>
        <v>35</v>
      </c>
      <c r="E189" s="480">
        <f t="shared" si="55"/>
        <v>120</v>
      </c>
      <c r="F189" s="580">
        <f t="shared" si="55"/>
        <v>560</v>
      </c>
      <c r="G189" s="478">
        <f t="shared" si="55"/>
        <v>255</v>
      </c>
      <c r="H189" s="478">
        <f t="shared" si="55"/>
        <v>190</v>
      </c>
      <c r="I189" s="478">
        <f t="shared" si="55"/>
        <v>50</v>
      </c>
      <c r="J189" s="480">
        <f t="shared" si="55"/>
        <v>65</v>
      </c>
      <c r="K189" s="417">
        <f>SUM(K$31,K$88,K184)</f>
        <v>75</v>
      </c>
      <c r="L189" s="417">
        <f t="shared" ref="L189:Z189" si="56">SUM(L$31,L$88,L184)</f>
        <v>60</v>
      </c>
      <c r="M189" s="417">
        <f t="shared" si="56"/>
        <v>0</v>
      </c>
      <c r="N189" s="417">
        <f t="shared" si="56"/>
        <v>0</v>
      </c>
      <c r="O189" s="417">
        <f t="shared" si="56"/>
        <v>65</v>
      </c>
      <c r="P189" s="417">
        <f t="shared" si="56"/>
        <v>60</v>
      </c>
      <c r="Q189" s="417">
        <f t="shared" si="56"/>
        <v>35</v>
      </c>
      <c r="R189" s="417">
        <f t="shared" si="56"/>
        <v>15</v>
      </c>
      <c r="S189" s="417">
        <f t="shared" si="56"/>
        <v>85</v>
      </c>
      <c r="T189" s="417">
        <f t="shared" si="56"/>
        <v>60</v>
      </c>
      <c r="U189" s="417">
        <f t="shared" si="56"/>
        <v>15</v>
      </c>
      <c r="V189" s="417">
        <f t="shared" si="56"/>
        <v>35</v>
      </c>
      <c r="W189" s="417">
        <f t="shared" si="56"/>
        <v>30</v>
      </c>
      <c r="X189" s="417">
        <f t="shared" si="56"/>
        <v>10</v>
      </c>
      <c r="Y189" s="417">
        <f t="shared" si="56"/>
        <v>0</v>
      </c>
      <c r="Z189" s="417">
        <f t="shared" si="56"/>
        <v>15</v>
      </c>
      <c r="AB189" s="346"/>
    </row>
    <row r="190" spans="1:28" s="21" customFormat="1" ht="20.149999999999999" customHeight="1" thickBot="1">
      <c r="A190" s="609"/>
      <c r="B190" s="557"/>
      <c r="C190" s="579"/>
      <c r="D190" s="479"/>
      <c r="E190" s="481"/>
      <c r="F190" s="581"/>
      <c r="G190" s="479"/>
      <c r="H190" s="479"/>
      <c r="I190" s="479"/>
      <c r="J190" s="481"/>
      <c r="K190" s="455">
        <f>SUM(K189:N189)</f>
        <v>135</v>
      </c>
      <c r="L190" s="456"/>
      <c r="M190" s="456"/>
      <c r="N190" s="457"/>
      <c r="O190" s="455">
        <f>SUM(O189:R189)</f>
        <v>175</v>
      </c>
      <c r="P190" s="456"/>
      <c r="Q190" s="456"/>
      <c r="R190" s="457"/>
      <c r="S190" s="455">
        <f>SUM(S189:V189)</f>
        <v>195</v>
      </c>
      <c r="T190" s="456"/>
      <c r="U190" s="456"/>
      <c r="V190" s="457"/>
      <c r="W190" s="455">
        <f>SUM(W189:Z189)</f>
        <v>55</v>
      </c>
      <c r="X190" s="456"/>
      <c r="Y190" s="456"/>
      <c r="Z190" s="457"/>
      <c r="AA190" s="21" t="b">
        <f>SUM(K190:Z190)=F189</f>
        <v>1</v>
      </c>
      <c r="AB190" s="346"/>
    </row>
    <row r="191" spans="1:28" s="21" customFormat="1" ht="20.149999999999999" customHeight="1">
      <c r="A191" s="609"/>
      <c r="B191" s="557"/>
      <c r="C191" s="589" t="s">
        <v>20</v>
      </c>
      <c r="D191" s="590"/>
      <c r="E191" s="591"/>
      <c r="F191" s="604" t="s">
        <v>21</v>
      </c>
      <c r="G191" s="483"/>
      <c r="H191" s="483"/>
      <c r="I191" s="483"/>
      <c r="J191" s="484"/>
      <c r="K191" s="598">
        <f>SUM(IF(COUNTA(K178:N178)&gt;0,$C178,0),IF(COUNTA(K179:N179)&gt;0,$C179,0),IF(COUNTA(K180:N180)&gt;0,$C180,0),IF(COUNTA(K181:N181)&gt;0,$C181,0),IF(COUNTA(K182:N182)&gt;0,$C182,0),IF(COUNTA(K183:N183)&gt;0,$C183,0),K$95)</f>
        <v>3</v>
      </c>
      <c r="L191" s="599"/>
      <c r="M191" s="599"/>
      <c r="N191" s="600"/>
      <c r="O191" s="598">
        <f t="shared" ref="O191" si="57">SUM(IF(COUNTA(O178:R178)&gt;0,$C178,0),IF(COUNTA(O179:R179)&gt;0,$C179,0),IF(COUNTA(O180:R180)&gt;0,$C180,0),IF(COUNTA(O181:R181)&gt;0,$C181,0),IF(COUNTA(O182:R182)&gt;0,$C182,0),IF(COUNTA(O183:R183)&gt;0,$C183,0),O$95)</f>
        <v>3</v>
      </c>
      <c r="P191" s="599"/>
      <c r="Q191" s="599"/>
      <c r="R191" s="600"/>
      <c r="S191" s="598">
        <f t="shared" ref="S191" si="58">SUM(IF(COUNTA(S178:V178)&gt;0,$C178,0),IF(COUNTA(S179:V179)&gt;0,$C179,0),IF(COUNTA(S180:V180)&gt;0,$C180,0),IF(COUNTA(S181:V181)&gt;0,$C181,0),IF(COUNTA(S182:V182)&gt;0,$C182,0),IF(COUNTA(S183:V183)&gt;0,$C183,0),S$95)</f>
        <v>4</v>
      </c>
      <c r="T191" s="599"/>
      <c r="U191" s="599"/>
      <c r="V191" s="600"/>
      <c r="W191" s="598">
        <f t="shared" ref="W191" si="59">SUM(IF(COUNTA(W178:Z178)&gt;0,$C178,0),IF(COUNTA(W179:Z179)&gt;0,$C179,0),IF(COUNTA(W180:Z180)&gt;0,$C180,0),IF(COUNTA(W181:Z181)&gt;0,$C181,0),IF(COUNTA(W182:Z182)&gt;0,$C182,0),IF(COUNTA(W183:Z183)&gt;0,$C183,0),W$95)</f>
        <v>1</v>
      </c>
      <c r="X191" s="599"/>
      <c r="Y191" s="599"/>
      <c r="Z191" s="600"/>
      <c r="AA191" s="62">
        <f>SUM(K191:Z191)</f>
        <v>11</v>
      </c>
      <c r="AB191" s="346" t="b">
        <f>AA191=C189</f>
        <v>1</v>
      </c>
    </row>
    <row r="192" spans="1:28" s="21" customFormat="1" ht="20.149999999999999" customHeight="1">
      <c r="A192" s="609"/>
      <c r="B192" s="557"/>
      <c r="C192" s="592"/>
      <c r="D192" s="593"/>
      <c r="E192" s="594"/>
      <c r="F192" s="601" t="s">
        <v>22</v>
      </c>
      <c r="G192" s="602"/>
      <c r="H192" s="602"/>
      <c r="I192" s="602"/>
      <c r="J192" s="603"/>
      <c r="K192" s="458">
        <f>SUM(IF(COUNTA(K178:N178)&gt;0,$D178,0),IF(COUNTA(K179:N179)&gt;0,$D179,0),IF(COUNTA(K180:N180)&gt;0,$D180,0),IF(COUNTA(K181:N181)&gt;0,$D181,0),IF(COUNTA(K182:N182)&gt;0,$D182/3,0),IF(COUNTA(K183:N183)&gt;0,$D183,0),K$96)</f>
        <v>10</v>
      </c>
      <c r="L192" s="459"/>
      <c r="M192" s="459"/>
      <c r="N192" s="460"/>
      <c r="O192" s="458">
        <f t="shared" ref="O192" si="60">SUM(IF(COUNTA(O178:R178)&gt;0,$D178,0),IF(COUNTA(O179:R179)&gt;0,$D179,0),IF(COUNTA(O180:R180)&gt;0,$D180,0),IF(COUNTA(O181:R181)&gt;0,$D181,0),IF(COUNTA(O182:R182)&gt;0,$D182/3,0),IF(COUNTA(O183:R183)&gt;0,$D183,0),O$96)</f>
        <v>10</v>
      </c>
      <c r="P192" s="459"/>
      <c r="Q192" s="459"/>
      <c r="R192" s="460"/>
      <c r="S192" s="458">
        <f t="shared" ref="S192" si="61">SUM(IF(COUNTA(S178:V178)&gt;0,$D178,0),IF(COUNTA(S179:V179)&gt;0,$D179,0),IF(COUNTA(S180:V180)&gt;0,$D180,0),IF(COUNTA(S181:V181)&gt;0,$D181,0),IF(COUNTA(S182:V182)&gt;0,$D182/3,0),IF(COUNTA(S183:V183)&gt;0,$D183,0),S$96)</f>
        <v>12</v>
      </c>
      <c r="T192" s="459"/>
      <c r="U192" s="459"/>
      <c r="V192" s="460"/>
      <c r="W192" s="458">
        <f t="shared" ref="W192" si="62">SUM(IF(COUNTA(W178:Z178)&gt;0,$D178,0),IF(COUNTA(W179:Z179)&gt;0,$D179,0),IF(COUNTA(W180:Z180)&gt;0,$D180,0),IF(COUNTA(W181:Z181)&gt;0,$D181,0),IF(COUNTA(W182:Z182)&gt;0,$D182/3,0),IF(COUNTA(W183:Z183)&gt;0,$D183,0),W$96)</f>
        <v>3</v>
      </c>
      <c r="X192" s="459"/>
      <c r="Y192" s="459"/>
      <c r="Z192" s="460"/>
      <c r="AA192" s="62">
        <f>SUM(K192:Z192)</f>
        <v>35</v>
      </c>
      <c r="AB192" s="346" t="b">
        <f>AA192=D189</f>
        <v>1</v>
      </c>
    </row>
    <row r="193" spans="1:28" s="21" customFormat="1" ht="20.149999999999999" customHeight="1" thickBot="1">
      <c r="A193" s="610"/>
      <c r="B193" s="559"/>
      <c r="C193" s="595"/>
      <c r="D193" s="596"/>
      <c r="E193" s="597"/>
      <c r="F193" s="461" t="s">
        <v>39</v>
      </c>
      <c r="G193" s="462"/>
      <c r="H193" s="462"/>
      <c r="I193" s="462"/>
      <c r="J193" s="463"/>
      <c r="K193" s="455">
        <f>SUM(IF(COUNTA(K178:N178)&gt;0,$E178,0),IF(COUNTA(K179:N179)&gt;0,$E179,0),IF(COUNTA(K180:N180)&gt;0,$E180,0),IF(COUNTA(K181:N181)&gt;0,$E181,0),IF(COUNTA(K182:N182)&gt;0,$E182/3,0),IF(COUNTA(K183:N183)&gt;0,$E183,0),K$97)</f>
        <v>30</v>
      </c>
      <c r="L193" s="456"/>
      <c r="M193" s="456"/>
      <c r="N193" s="457"/>
      <c r="O193" s="455">
        <f t="shared" ref="O193" si="63">SUM(IF(COUNTA(O178:R178)&gt;0,$E178,0),IF(COUNTA(O179:R179)&gt;0,$E179,0),IF(COUNTA(O180:R180)&gt;0,$E180,0),IF(COUNTA(O181:R181)&gt;0,$E181,0),IF(COUNTA(O182:R182)&gt;0,$E182/3,0),IF(COUNTA(O183:R183)&gt;0,$E183,0),O$97)</f>
        <v>30</v>
      </c>
      <c r="P193" s="456"/>
      <c r="Q193" s="456"/>
      <c r="R193" s="457"/>
      <c r="S193" s="455">
        <f t="shared" ref="S193" si="64">SUM(IF(COUNTA(S178:V178)&gt;0,$E178,0),IF(COUNTA(S179:V179)&gt;0,$E179,0),IF(COUNTA(S180:V180)&gt;0,$E180,0),IF(COUNTA(S181:V181)&gt;0,$E181,0),IF(COUNTA(S182:V182)&gt;0,$E182/3,0),IF(COUNTA(S183:V183)&gt;0,$E183,0),S$97)</f>
        <v>30</v>
      </c>
      <c r="T193" s="456"/>
      <c r="U193" s="456"/>
      <c r="V193" s="457"/>
      <c r="W193" s="455">
        <f t="shared" ref="W193" si="65">SUM(IF(COUNTA(W178:Z178)&gt;0,$E178,0),IF(COUNTA(W179:Z179)&gt;0,$E179,0),IF(COUNTA(W180:Z180)&gt;0,$E180,0),IF(COUNTA(W181:Z181)&gt;0,$E181,0),IF(COUNTA(W182:Z182)&gt;0,$E182/3,0),IF(COUNTA(W183:Z183)&gt;0,$E183,0),W$97)</f>
        <v>30</v>
      </c>
      <c r="X193" s="456"/>
      <c r="Y193" s="456"/>
      <c r="Z193" s="457"/>
      <c r="AA193" s="62">
        <f>SUM(K193:Z193)</f>
        <v>120</v>
      </c>
      <c r="AB193" s="346" t="b">
        <f>AA193=E189</f>
        <v>1</v>
      </c>
    </row>
    <row r="194" spans="1:28" ht="18" customHeight="1">
      <c r="A194" s="117"/>
      <c r="B194" s="92"/>
      <c r="C194" s="92"/>
      <c r="D194" s="92"/>
      <c r="E194" s="92"/>
      <c r="F194" s="167">
        <f>F189/'nie dot 1'!F189</f>
        <v>0.60215053763440862</v>
      </c>
      <c r="G194" s="92"/>
      <c r="H194" s="92"/>
      <c r="I194" s="92"/>
      <c r="J194" s="92"/>
      <c r="K194" s="92"/>
      <c r="L194" s="92"/>
      <c r="M194" s="92"/>
      <c r="N194" s="93"/>
      <c r="O194" s="91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118"/>
    </row>
    <row r="195" spans="1:28" ht="18" customHeight="1">
      <c r="A195" s="109" t="s">
        <v>23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22"/>
      <c r="O195" s="23"/>
      <c r="P195" s="9" t="s">
        <v>60</v>
      </c>
      <c r="Q195" s="1"/>
      <c r="R195" s="4"/>
      <c r="S195" s="4"/>
      <c r="T195" s="4"/>
      <c r="U195" s="4"/>
      <c r="V195" s="6" t="str">
        <f>$V$42</f>
        <v>2023/2024</v>
      </c>
      <c r="W195" s="24"/>
      <c r="Y195" s="4"/>
      <c r="Z195" s="110"/>
    </row>
    <row r="196" spans="1:28" ht="18" customHeight="1">
      <c r="A196" s="109"/>
      <c r="B196" s="5" t="str">
        <f>$B$43</f>
        <v>1. Język obcy do wyboru spośród: 1. Język angielski. 2. Język niemiecki. 3. Język rosyjski.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22"/>
      <c r="O196" s="23"/>
      <c r="P196" s="9"/>
      <c r="Q196" s="1"/>
      <c r="R196" s="4"/>
      <c r="S196" s="4"/>
      <c r="T196" s="4"/>
      <c r="U196" s="4"/>
      <c r="V196" s="4"/>
      <c r="W196" s="24"/>
      <c r="Y196" s="4"/>
      <c r="Z196" s="110"/>
    </row>
    <row r="197" spans="1:28" ht="18" customHeight="1">
      <c r="A197" s="109"/>
      <c r="B197" s="5" t="str">
        <f>$B$44</f>
        <v>2. Studentów obowiązuje zaliczenie na ocenę wszystkich przedmiotów.</v>
      </c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22"/>
      <c r="O197" s="23"/>
      <c r="P197" s="9"/>
      <c r="Q197" s="1"/>
      <c r="R197" s="4"/>
      <c r="S197" s="4"/>
      <c r="T197" s="4"/>
      <c r="U197" s="4"/>
      <c r="V197" s="4"/>
      <c r="W197" s="24"/>
      <c r="Y197" s="4"/>
      <c r="Z197" s="110"/>
    </row>
    <row r="198" spans="1:28" ht="18" customHeight="1">
      <c r="A198" s="119"/>
      <c r="B198" s="5" t="str">
        <f>$B$45</f>
        <v>3. Warunkiem zaliczenia ostatniego semestru Seminarium dyplomowego jest przygotowanie i złożenie pracy dyplomowej w systemie APD.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5"/>
      <c r="O198" s="26"/>
      <c r="P198" s="16" t="s">
        <v>24</v>
      </c>
      <c r="Q198" s="1"/>
      <c r="R198" s="10"/>
      <c r="S198" s="10"/>
      <c r="T198" s="10"/>
      <c r="U198" s="10"/>
      <c r="V198" s="10"/>
      <c r="W198" s="10"/>
      <c r="X198" s="10"/>
      <c r="Y198" s="10"/>
      <c r="Z198" s="111"/>
    </row>
    <row r="199" spans="1:28" ht="18" customHeight="1">
      <c r="A199" s="119"/>
      <c r="B199" s="5" t="str">
        <f>$B$46</f>
        <v xml:space="preserve">4. Możliwość realizacji metodą synchroniczną wykładów, które zostaną zaplanowane do realizacji w piątki 
</v>
      </c>
      <c r="C199" s="15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5"/>
      <c r="O199" s="26"/>
      <c r="P199" s="9" t="s">
        <v>10</v>
      </c>
      <c r="Q199" s="27" t="s">
        <v>49</v>
      </c>
      <c r="R199" s="10"/>
      <c r="S199" s="10"/>
      <c r="T199" s="10"/>
      <c r="U199" s="10"/>
      <c r="V199" s="10"/>
      <c r="W199" s="10"/>
      <c r="X199" s="10"/>
      <c r="Y199" s="10"/>
      <c r="Z199" s="111"/>
    </row>
    <row r="200" spans="1:28" ht="18" customHeight="1">
      <c r="A200" s="119"/>
      <c r="B200" s="5" t="str">
        <f>$B$47</f>
        <v>(zgodnie z harmonogramem zjazdów i rozkładem zajęć).</v>
      </c>
      <c r="C200" s="5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22"/>
      <c r="O200" s="26"/>
      <c r="P200" s="9" t="s">
        <v>11</v>
      </c>
      <c r="Q200" s="27" t="s">
        <v>50</v>
      </c>
      <c r="R200" s="10"/>
      <c r="S200" s="10"/>
      <c r="T200" s="9"/>
      <c r="U200" s="10"/>
      <c r="V200" s="10"/>
      <c r="W200" s="10"/>
      <c r="X200" s="10"/>
      <c r="Y200" s="10"/>
      <c r="Z200" s="111"/>
    </row>
    <row r="201" spans="1:28" ht="18" customHeight="1">
      <c r="A201" s="119"/>
      <c r="C201" s="15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22"/>
      <c r="O201" s="26"/>
      <c r="P201" s="9" t="s">
        <v>12</v>
      </c>
      <c r="Q201" s="27" t="s">
        <v>51</v>
      </c>
      <c r="R201" s="10"/>
      <c r="S201" s="10"/>
      <c r="T201" s="10"/>
      <c r="U201" s="10"/>
      <c r="V201" s="10"/>
      <c r="W201" s="10"/>
      <c r="X201" s="10"/>
      <c r="Y201" s="10"/>
      <c r="Z201" s="111"/>
    </row>
    <row r="202" spans="1:28" ht="18" customHeight="1">
      <c r="A202" s="119"/>
      <c r="B202" s="15"/>
      <c r="C202" s="15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22"/>
      <c r="O202" s="26"/>
      <c r="P202" s="9" t="s">
        <v>47</v>
      </c>
      <c r="Q202" s="27" t="s">
        <v>52</v>
      </c>
      <c r="R202" s="10"/>
      <c r="S202" s="10"/>
      <c r="T202" s="10"/>
      <c r="U202" s="10"/>
      <c r="V202" s="10"/>
      <c r="W202" s="10"/>
      <c r="X202" s="10"/>
      <c r="Y202" s="10"/>
      <c r="Z202" s="111"/>
    </row>
    <row r="203" spans="1:28" ht="18" customHeight="1">
      <c r="A203" s="119"/>
      <c r="B203" s="15"/>
      <c r="C203" s="15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22"/>
      <c r="O203" s="26"/>
      <c r="P203" s="9" t="s">
        <v>25</v>
      </c>
      <c r="Q203" s="27" t="s">
        <v>53</v>
      </c>
      <c r="R203" s="10"/>
      <c r="S203" s="10"/>
      <c r="T203" s="10"/>
      <c r="U203" s="9"/>
      <c r="V203" s="9"/>
      <c r="W203" s="9"/>
      <c r="X203" s="9"/>
      <c r="Y203" s="10"/>
      <c r="Z203" s="111"/>
    </row>
    <row r="204" spans="1:28" ht="18" customHeight="1">
      <c r="A204" s="120"/>
      <c r="B204" s="15"/>
      <c r="C204" s="15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22"/>
      <c r="O204" s="26"/>
      <c r="P204" s="9" t="s">
        <v>54</v>
      </c>
      <c r="Q204" s="27" t="s">
        <v>55</v>
      </c>
      <c r="R204" s="10"/>
      <c r="S204" s="10"/>
      <c r="T204" s="10"/>
      <c r="U204" s="10"/>
      <c r="V204" s="10"/>
      <c r="W204" s="10"/>
      <c r="X204" s="10"/>
      <c r="Y204" s="10"/>
      <c r="Z204" s="111"/>
    </row>
    <row r="205" spans="1:28" ht="18" customHeight="1" thickBot="1">
      <c r="A205" s="120"/>
      <c r="B205" s="15"/>
      <c r="C205" s="15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22"/>
      <c r="O205" s="26"/>
      <c r="P205" s="28"/>
      <c r="Q205" s="340" t="s">
        <v>26</v>
      </c>
      <c r="R205" s="9" t="s">
        <v>27</v>
      </c>
      <c r="S205" s="10"/>
      <c r="T205" s="10"/>
      <c r="U205" s="10"/>
      <c r="V205" s="10"/>
      <c r="W205" s="10"/>
      <c r="X205" s="10"/>
      <c r="Y205" s="10"/>
      <c r="Z205" s="111"/>
    </row>
    <row r="206" spans="1:28" ht="18" customHeight="1" thickBot="1">
      <c r="A206" s="120"/>
      <c r="B206" s="15"/>
      <c r="C206" s="15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22"/>
      <c r="O206" s="26"/>
      <c r="P206" s="404"/>
      <c r="Q206" s="405" t="s">
        <v>26</v>
      </c>
      <c r="R206" s="191" t="s">
        <v>221</v>
      </c>
      <c r="S206" s="201"/>
      <c r="T206" s="201"/>
      <c r="U206" s="10"/>
      <c r="V206" s="10"/>
      <c r="W206" s="10"/>
      <c r="X206" s="10"/>
      <c r="Y206" s="10"/>
      <c r="Z206" s="111"/>
    </row>
    <row r="207" spans="1:28" ht="18" customHeight="1">
      <c r="A207" s="120"/>
      <c r="B207" s="15"/>
      <c r="C207" s="15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22"/>
      <c r="O207" s="26"/>
      <c r="P207" s="95"/>
      <c r="Q207" s="340"/>
      <c r="R207" s="9"/>
      <c r="S207" s="10"/>
      <c r="T207" s="10"/>
      <c r="U207" s="10"/>
      <c r="V207" s="10"/>
      <c r="W207" s="10"/>
      <c r="X207" s="10"/>
      <c r="Y207" s="10"/>
      <c r="Z207" s="111"/>
    </row>
    <row r="208" spans="1:28" ht="18" customHeight="1" thickBot="1">
      <c r="A208" s="121"/>
      <c r="B208" s="29"/>
      <c r="C208" s="29"/>
      <c r="D208" s="30"/>
      <c r="E208" s="30"/>
      <c r="F208" s="30"/>
      <c r="G208" s="30"/>
      <c r="H208" s="30"/>
      <c r="I208" s="30"/>
      <c r="J208" s="29"/>
      <c r="K208" s="29"/>
      <c r="L208" s="29"/>
      <c r="M208" s="29"/>
      <c r="N208" s="31"/>
      <c r="O208" s="611" t="s">
        <v>36</v>
      </c>
      <c r="P208" s="612"/>
      <c r="Q208" s="612"/>
      <c r="R208" s="612"/>
      <c r="S208" s="612"/>
      <c r="T208" s="612"/>
      <c r="U208" s="612"/>
      <c r="V208" s="612"/>
      <c r="W208" s="612"/>
      <c r="X208" s="612"/>
      <c r="Y208" s="612"/>
      <c r="Z208" s="613"/>
    </row>
    <row r="209" spans="1:27" ht="18" customHeight="1">
      <c r="A209" s="104"/>
      <c r="B209" s="116"/>
      <c r="C209" s="536" t="str">
        <f>$C$3</f>
        <v>PLAN STUDIÓW NR IX</v>
      </c>
      <c r="D209" s="537"/>
      <c r="E209" s="537"/>
      <c r="F209" s="537"/>
      <c r="G209" s="537"/>
      <c r="H209" s="537"/>
      <c r="I209" s="537"/>
      <c r="J209" s="537"/>
      <c r="K209" s="537"/>
      <c r="L209" s="537"/>
      <c r="M209" s="537"/>
      <c r="N209" s="537"/>
      <c r="O209" s="537"/>
      <c r="P209" s="537"/>
      <c r="Q209" s="537"/>
      <c r="R209" s="538"/>
      <c r="S209" s="544"/>
      <c r="T209" s="545"/>
      <c r="U209" s="545"/>
      <c r="V209" s="545"/>
      <c r="W209" s="545"/>
      <c r="X209" s="545"/>
      <c r="Y209" s="545"/>
      <c r="Z209" s="546"/>
    </row>
    <row r="210" spans="1:27" ht="18" customHeight="1">
      <c r="A210" s="542" t="s">
        <v>74</v>
      </c>
      <c r="B210" s="543"/>
      <c r="C210" s="539"/>
      <c r="D210" s="540"/>
      <c r="E210" s="540"/>
      <c r="F210" s="540"/>
      <c r="G210" s="540"/>
      <c r="H210" s="540"/>
      <c r="I210" s="540"/>
      <c r="J210" s="540"/>
      <c r="K210" s="540"/>
      <c r="L210" s="540"/>
      <c r="M210" s="540"/>
      <c r="N210" s="540"/>
      <c r="O210" s="540"/>
      <c r="P210" s="540"/>
      <c r="Q210" s="540"/>
      <c r="R210" s="541"/>
      <c r="S210" s="171"/>
      <c r="T210" s="172"/>
      <c r="U210" s="172"/>
      <c r="V210" s="172"/>
      <c r="W210" s="172"/>
      <c r="X210" s="172"/>
      <c r="Y210" s="172"/>
      <c r="Z210" s="173"/>
    </row>
    <row r="211" spans="1:27" ht="18" customHeight="1">
      <c r="A211" s="105"/>
      <c r="B211" s="86"/>
      <c r="C211" s="539"/>
      <c r="D211" s="540"/>
      <c r="E211" s="540"/>
      <c r="F211" s="540"/>
      <c r="G211" s="540"/>
      <c r="H211" s="540"/>
      <c r="I211" s="540"/>
      <c r="J211" s="540"/>
      <c r="K211" s="540"/>
      <c r="L211" s="540"/>
      <c r="M211" s="540"/>
      <c r="N211" s="540"/>
      <c r="O211" s="540"/>
      <c r="P211" s="540"/>
      <c r="Q211" s="540"/>
      <c r="R211" s="541"/>
      <c r="S211" s="171"/>
      <c r="T211" s="172"/>
      <c r="U211" s="172"/>
      <c r="V211" s="172"/>
      <c r="W211" s="172"/>
      <c r="X211" s="172"/>
      <c r="Y211" s="172"/>
      <c r="Z211" s="173"/>
    </row>
    <row r="212" spans="1:27" ht="20.149999999999999" customHeight="1">
      <c r="A212" s="105"/>
      <c r="B212" s="86"/>
      <c r="C212" s="80" t="s">
        <v>109</v>
      </c>
      <c r="D212" s="343"/>
      <c r="E212" s="343"/>
      <c r="F212" s="343"/>
      <c r="G212" s="81" t="s">
        <v>110</v>
      </c>
      <c r="H212" s="343"/>
      <c r="I212" s="343"/>
      <c r="J212" s="343"/>
      <c r="K212" s="343"/>
      <c r="L212" s="343"/>
      <c r="M212" s="343"/>
      <c r="N212" s="343"/>
      <c r="O212" s="343"/>
      <c r="P212" s="343"/>
      <c r="Q212" s="343"/>
      <c r="R212" s="344"/>
      <c r="S212" s="171"/>
      <c r="T212" s="172"/>
      <c r="U212" s="172"/>
      <c r="V212" s="172"/>
      <c r="W212" s="172"/>
      <c r="X212" s="172"/>
      <c r="Y212" s="172"/>
      <c r="Z212" s="173"/>
    </row>
    <row r="213" spans="1:27" ht="18" customHeight="1">
      <c r="A213" s="494"/>
      <c r="B213" s="495"/>
      <c r="C213" s="80" t="s">
        <v>59</v>
      </c>
      <c r="D213" s="69"/>
      <c r="E213" s="69"/>
      <c r="G213" s="81" t="s">
        <v>71</v>
      </c>
      <c r="H213" s="82"/>
      <c r="I213" s="81"/>
      <c r="J213" s="6"/>
      <c r="K213" s="6"/>
      <c r="L213" s="6"/>
      <c r="M213" s="6"/>
      <c r="N213" s="6"/>
      <c r="O213" s="15"/>
      <c r="P213" s="15"/>
      <c r="Q213" s="15"/>
      <c r="R213" s="17"/>
      <c r="S213" s="182"/>
      <c r="T213" s="183"/>
      <c r="U213" s="183"/>
      <c r="V213" s="183"/>
      <c r="W213" s="183"/>
      <c r="X213" s="183"/>
      <c r="Y213" s="183"/>
      <c r="Z213" s="184"/>
    </row>
    <row r="214" spans="1:27" ht="18" customHeight="1">
      <c r="A214" s="494"/>
      <c r="B214" s="495"/>
      <c r="C214" s="80" t="s">
        <v>58</v>
      </c>
      <c r="D214" s="69"/>
      <c r="E214" s="69"/>
      <c r="G214" s="81" t="s">
        <v>120</v>
      </c>
      <c r="H214" s="82"/>
      <c r="I214" s="81"/>
      <c r="J214" s="6"/>
      <c r="K214" s="6"/>
      <c r="L214" s="6"/>
      <c r="M214" s="6"/>
      <c r="N214" s="6"/>
      <c r="O214" s="15"/>
      <c r="P214" s="15"/>
      <c r="Q214" s="15"/>
      <c r="R214" s="17"/>
      <c r="S214" s="496" t="s">
        <v>195</v>
      </c>
      <c r="T214" s="497"/>
      <c r="U214" s="497"/>
      <c r="V214" s="497"/>
      <c r="W214" s="497"/>
      <c r="X214" s="497"/>
      <c r="Y214" s="497"/>
      <c r="Z214" s="498"/>
    </row>
    <row r="215" spans="1:27" ht="18" customHeight="1">
      <c r="A215" s="499"/>
      <c r="B215" s="500"/>
      <c r="C215" s="80" t="s">
        <v>1</v>
      </c>
      <c r="D215" s="80"/>
      <c r="E215" s="80"/>
      <c r="G215" s="81" t="s">
        <v>72</v>
      </c>
      <c r="H215" s="82"/>
      <c r="I215" s="81"/>
      <c r="J215" s="6"/>
      <c r="K215" s="6"/>
      <c r="L215" s="6"/>
      <c r="M215" s="6"/>
      <c r="N215" s="6"/>
      <c r="O215" s="15"/>
      <c r="P215" s="15"/>
      <c r="Q215" s="15"/>
      <c r="R215" s="17"/>
      <c r="S215" s="496" t="s">
        <v>196</v>
      </c>
      <c r="T215" s="497"/>
      <c r="U215" s="497"/>
      <c r="V215" s="497"/>
      <c r="W215" s="497"/>
      <c r="X215" s="497"/>
      <c r="Y215" s="497"/>
      <c r="Z215" s="498"/>
    </row>
    <row r="216" spans="1:27" ht="18" customHeight="1">
      <c r="A216" s="494"/>
      <c r="B216" s="495"/>
      <c r="C216" s="83" t="s">
        <v>2</v>
      </c>
      <c r="D216" s="80"/>
      <c r="E216" s="80"/>
      <c r="G216" s="81" t="str">
        <f>G12</f>
        <v xml:space="preserve">NOWOCZESNY MARKETING </v>
      </c>
      <c r="H216" s="82"/>
      <c r="I216" s="68"/>
      <c r="J216" s="6"/>
      <c r="K216" s="6"/>
      <c r="L216" s="6"/>
      <c r="M216" s="6"/>
      <c r="N216" s="6"/>
      <c r="O216" s="15"/>
      <c r="P216" s="15"/>
      <c r="Q216" s="15"/>
      <c r="R216" s="17"/>
      <c r="S216" s="182"/>
      <c r="T216" s="183"/>
      <c r="U216" s="183"/>
      <c r="V216" s="183"/>
      <c r="W216" s="183"/>
      <c r="X216" s="183"/>
      <c r="Y216" s="183"/>
      <c r="Z216" s="184"/>
    </row>
    <row r="217" spans="1:27" ht="18" customHeight="1" thickBot="1">
      <c r="A217" s="106"/>
      <c r="B217" s="67"/>
      <c r="C217" s="18"/>
      <c r="D217" s="5"/>
      <c r="E217" s="5"/>
      <c r="F217" s="5"/>
      <c r="G217" s="5"/>
      <c r="H217" s="19"/>
      <c r="I217" s="5"/>
      <c r="J217" s="19"/>
      <c r="K217" s="6"/>
      <c r="L217" s="6"/>
      <c r="M217" s="6"/>
      <c r="N217" s="6"/>
      <c r="O217" s="15"/>
      <c r="P217" s="15"/>
      <c r="Q217" s="15"/>
      <c r="R217" s="17"/>
      <c r="S217" s="501"/>
      <c r="T217" s="502"/>
      <c r="U217" s="502"/>
      <c r="V217" s="502"/>
      <c r="W217" s="502"/>
      <c r="X217" s="502"/>
      <c r="Y217" s="502"/>
      <c r="Z217" s="503"/>
    </row>
    <row r="218" spans="1:27" ht="18" customHeight="1" thickBot="1">
      <c r="A218" s="504"/>
      <c r="B218" s="505"/>
      <c r="C218" s="505"/>
      <c r="D218" s="505"/>
      <c r="E218" s="505"/>
      <c r="F218" s="505"/>
      <c r="G218" s="505"/>
      <c r="H218" s="505"/>
      <c r="I218" s="505"/>
      <c r="J218" s="505"/>
      <c r="K218" s="505"/>
      <c r="L218" s="505"/>
      <c r="M218" s="505"/>
      <c r="N218" s="505"/>
      <c r="O218" s="505"/>
      <c r="P218" s="505"/>
      <c r="Q218" s="505"/>
      <c r="R218" s="505"/>
      <c r="S218" s="505"/>
      <c r="T218" s="505"/>
      <c r="U218" s="505"/>
      <c r="V218" s="505"/>
      <c r="W218" s="505"/>
      <c r="X218" s="505"/>
      <c r="Y218" s="505"/>
      <c r="Z218" s="506"/>
    </row>
    <row r="219" spans="1:27" ht="18" customHeight="1">
      <c r="A219" s="507" t="s">
        <v>41</v>
      </c>
      <c r="B219" s="510" t="s">
        <v>3</v>
      </c>
      <c r="C219" s="513" t="s">
        <v>4</v>
      </c>
      <c r="D219" s="514"/>
      <c r="E219" s="515"/>
      <c r="F219" s="519" t="s">
        <v>5</v>
      </c>
      <c r="G219" s="520"/>
      <c r="H219" s="520"/>
      <c r="I219" s="520"/>
      <c r="J219" s="520"/>
      <c r="K219" s="519" t="s">
        <v>42</v>
      </c>
      <c r="L219" s="520"/>
      <c r="M219" s="520"/>
      <c r="N219" s="520"/>
      <c r="O219" s="520"/>
      <c r="P219" s="520"/>
      <c r="Q219" s="520"/>
      <c r="R219" s="520"/>
      <c r="S219" s="520"/>
      <c r="T219" s="520"/>
      <c r="U219" s="520"/>
      <c r="V219" s="520"/>
      <c r="W219" s="520"/>
      <c r="X219" s="520"/>
      <c r="Y219" s="520"/>
      <c r="Z219" s="521"/>
    </row>
    <row r="220" spans="1:27" ht="18" customHeight="1">
      <c r="A220" s="508"/>
      <c r="B220" s="511"/>
      <c r="C220" s="516"/>
      <c r="D220" s="517"/>
      <c r="E220" s="518"/>
      <c r="F220" s="547" t="s">
        <v>6</v>
      </c>
      <c r="G220" s="473" t="s">
        <v>7</v>
      </c>
      <c r="H220" s="473"/>
      <c r="I220" s="473"/>
      <c r="J220" s="527"/>
      <c r="K220" s="522" t="s">
        <v>43</v>
      </c>
      <c r="L220" s="523"/>
      <c r="M220" s="523"/>
      <c r="N220" s="524"/>
      <c r="O220" s="522" t="s">
        <v>44</v>
      </c>
      <c r="P220" s="523"/>
      <c r="Q220" s="523"/>
      <c r="R220" s="525"/>
      <c r="S220" s="526" t="s">
        <v>45</v>
      </c>
      <c r="T220" s="523"/>
      <c r="U220" s="523"/>
      <c r="V220" s="524"/>
      <c r="W220" s="522" t="s">
        <v>46</v>
      </c>
      <c r="X220" s="523"/>
      <c r="Y220" s="523"/>
      <c r="Z220" s="523"/>
    </row>
    <row r="221" spans="1:27" ht="18" customHeight="1">
      <c r="A221" s="508"/>
      <c r="B221" s="511"/>
      <c r="C221" s="534" t="s">
        <v>8</v>
      </c>
      <c r="D221" s="467" t="s">
        <v>9</v>
      </c>
      <c r="E221" s="470" t="s">
        <v>39</v>
      </c>
      <c r="F221" s="548"/>
      <c r="G221" s="473" t="s">
        <v>10</v>
      </c>
      <c r="H221" s="473" t="s">
        <v>11</v>
      </c>
      <c r="I221" s="473" t="s">
        <v>12</v>
      </c>
      <c r="J221" s="527" t="s">
        <v>37</v>
      </c>
      <c r="K221" s="531" t="s">
        <v>123</v>
      </c>
      <c r="L221" s="532"/>
      <c r="M221" s="532"/>
      <c r="N221" s="532"/>
      <c r="O221" s="532"/>
      <c r="P221" s="532"/>
      <c r="Q221" s="532"/>
      <c r="R221" s="532"/>
      <c r="S221" s="532"/>
      <c r="T221" s="532"/>
      <c r="U221" s="532"/>
      <c r="V221" s="532"/>
      <c r="W221" s="532"/>
      <c r="X221" s="532"/>
      <c r="Y221" s="532"/>
      <c r="Z221" s="533"/>
    </row>
    <row r="222" spans="1:27" ht="18" customHeight="1">
      <c r="A222" s="508"/>
      <c r="B222" s="511"/>
      <c r="C222" s="534"/>
      <c r="D222" s="468"/>
      <c r="E222" s="471"/>
      <c r="F222" s="548"/>
      <c r="G222" s="473"/>
      <c r="H222" s="473"/>
      <c r="I222" s="473"/>
      <c r="J222" s="527"/>
      <c r="K222" s="475" t="s">
        <v>10</v>
      </c>
      <c r="L222" s="477" t="s">
        <v>11</v>
      </c>
      <c r="M222" s="529" t="s">
        <v>12</v>
      </c>
      <c r="N222" s="13" t="s">
        <v>47</v>
      </c>
      <c r="O222" s="475" t="s">
        <v>10</v>
      </c>
      <c r="P222" s="477" t="s">
        <v>11</v>
      </c>
      <c r="Q222" s="529" t="s">
        <v>12</v>
      </c>
      <c r="R222" s="13" t="s">
        <v>47</v>
      </c>
      <c r="S222" s="475" t="s">
        <v>10</v>
      </c>
      <c r="T222" s="477" t="s">
        <v>11</v>
      </c>
      <c r="U222" s="529" t="s">
        <v>12</v>
      </c>
      <c r="V222" s="13" t="s">
        <v>47</v>
      </c>
      <c r="W222" s="475" t="s">
        <v>10</v>
      </c>
      <c r="X222" s="477" t="s">
        <v>11</v>
      </c>
      <c r="Y222" s="529" t="s">
        <v>12</v>
      </c>
      <c r="Z222" s="107" t="s">
        <v>47</v>
      </c>
    </row>
    <row r="223" spans="1:27" ht="18" customHeight="1" thickBot="1">
      <c r="A223" s="509"/>
      <c r="B223" s="512"/>
      <c r="C223" s="535"/>
      <c r="D223" s="469"/>
      <c r="E223" s="472"/>
      <c r="F223" s="549"/>
      <c r="G223" s="474"/>
      <c r="H223" s="474"/>
      <c r="I223" s="474"/>
      <c r="J223" s="528"/>
      <c r="K223" s="476"/>
      <c r="L223" s="474"/>
      <c r="M223" s="530"/>
      <c r="N223" s="12" t="s">
        <v>25</v>
      </c>
      <c r="O223" s="476"/>
      <c r="P223" s="474"/>
      <c r="Q223" s="530"/>
      <c r="R223" s="12" t="s">
        <v>25</v>
      </c>
      <c r="S223" s="476"/>
      <c r="T223" s="474"/>
      <c r="U223" s="530"/>
      <c r="V223" s="12" t="s">
        <v>25</v>
      </c>
      <c r="W223" s="476"/>
      <c r="X223" s="474"/>
      <c r="Y223" s="530"/>
      <c r="Z223" s="108" t="s">
        <v>25</v>
      </c>
    </row>
    <row r="224" spans="1:27" ht="20.149999999999999" customHeight="1" thickBot="1">
      <c r="A224" s="424" t="s">
        <v>225</v>
      </c>
      <c r="B224" s="614" t="s">
        <v>38</v>
      </c>
      <c r="C224" s="614"/>
      <c r="D224" s="614"/>
      <c r="E224" s="614"/>
      <c r="F224" s="614"/>
      <c r="G224" s="614"/>
      <c r="H224" s="614"/>
      <c r="I224" s="614"/>
      <c r="J224" s="614"/>
      <c r="K224" s="614"/>
      <c r="L224" s="615"/>
      <c r="M224" s="615"/>
      <c r="N224" s="615"/>
      <c r="O224" s="615"/>
      <c r="P224" s="615"/>
      <c r="Q224" s="615"/>
      <c r="R224" s="615"/>
      <c r="S224" s="615"/>
      <c r="T224" s="615"/>
      <c r="U224" s="615"/>
      <c r="V224" s="615"/>
      <c r="W224" s="615"/>
      <c r="X224" s="615"/>
      <c r="Y224" s="615"/>
      <c r="Z224" s="615"/>
      <c r="AA224" s="616"/>
    </row>
    <row r="225" spans="1:28" ht="18" customHeight="1">
      <c r="A225" s="56" t="s">
        <v>14</v>
      </c>
      <c r="B225" s="442" t="s">
        <v>210</v>
      </c>
      <c r="C225" s="439">
        <v>1</v>
      </c>
      <c r="D225" s="52">
        <v>1</v>
      </c>
      <c r="E225" s="8">
        <v>5</v>
      </c>
      <c r="F225" s="59">
        <f>SUM(G225:J225)</f>
        <v>25</v>
      </c>
      <c r="G225" s="56">
        <f>K225+O225+S225+W225</f>
        <v>15</v>
      </c>
      <c r="H225" s="56">
        <f t="shared" ref="H225:J231" si="66">L225+P225+T225+X225</f>
        <v>0</v>
      </c>
      <c r="I225" s="56">
        <f t="shared" si="66"/>
        <v>10</v>
      </c>
      <c r="J225" s="56">
        <f t="shared" si="66"/>
        <v>0</v>
      </c>
      <c r="K225" s="212"/>
      <c r="L225" s="206"/>
      <c r="M225" s="206"/>
      <c r="N225" s="140"/>
      <c r="O225" s="365">
        <v>15</v>
      </c>
      <c r="P225" s="312"/>
      <c r="Q225" s="139">
        <v>10</v>
      </c>
      <c r="R225" s="207"/>
      <c r="S225" s="212"/>
      <c r="T225" s="206"/>
      <c r="U225" s="206"/>
      <c r="V225" s="207"/>
      <c r="W225" s="212"/>
      <c r="X225" s="206"/>
      <c r="Y225" s="206"/>
      <c r="Z225" s="207"/>
      <c r="AB225" s="345">
        <v>20</v>
      </c>
    </row>
    <row r="226" spans="1:28" ht="18" customHeight="1">
      <c r="A226" s="14" t="s">
        <v>15</v>
      </c>
      <c r="B226" s="442" t="s">
        <v>211</v>
      </c>
      <c r="C226" s="303"/>
      <c r="D226" s="350">
        <v>2</v>
      </c>
      <c r="E226" s="136">
        <v>3</v>
      </c>
      <c r="F226" s="59">
        <f>SUM(G226:J226)</f>
        <v>20</v>
      </c>
      <c r="G226" s="56">
        <f>K226+O226+S226+W226</f>
        <v>10</v>
      </c>
      <c r="H226" s="56">
        <f t="shared" si="66"/>
        <v>0</v>
      </c>
      <c r="I226" s="56">
        <f t="shared" si="66"/>
        <v>10</v>
      </c>
      <c r="J226" s="56">
        <f t="shared" si="66"/>
        <v>0</v>
      </c>
      <c r="K226" s="217"/>
      <c r="L226" s="215"/>
      <c r="M226" s="215"/>
      <c r="N226" s="216"/>
      <c r="O226" s="215">
        <v>10</v>
      </c>
      <c r="P226" s="215"/>
      <c r="Q226" s="215">
        <v>10</v>
      </c>
      <c r="R226" s="216"/>
      <c r="S226" s="217"/>
      <c r="T226" s="215"/>
      <c r="U226" s="215"/>
      <c r="V226" s="216"/>
      <c r="W226" s="217"/>
      <c r="X226" s="215"/>
      <c r="Y226" s="215"/>
      <c r="Z226" s="216"/>
      <c r="AB226" s="345">
        <v>20</v>
      </c>
    </row>
    <row r="227" spans="1:28" ht="18" customHeight="1">
      <c r="A227" s="56" t="s">
        <v>16</v>
      </c>
      <c r="B227" s="442" t="s">
        <v>219</v>
      </c>
      <c r="C227" s="303">
        <v>1</v>
      </c>
      <c r="D227" s="136">
        <v>1</v>
      </c>
      <c r="E227" s="136">
        <v>4</v>
      </c>
      <c r="F227" s="59">
        <f>SUM(G227:J227)</f>
        <v>20</v>
      </c>
      <c r="G227" s="56">
        <f t="shared" ref="G227:G231" si="67">K227+O227+S227+W227</f>
        <v>10</v>
      </c>
      <c r="H227" s="56">
        <f t="shared" si="66"/>
        <v>0</v>
      </c>
      <c r="I227" s="56">
        <f t="shared" si="66"/>
        <v>10</v>
      </c>
      <c r="J227" s="56">
        <f t="shared" si="66"/>
        <v>0</v>
      </c>
      <c r="K227" s="217"/>
      <c r="L227" s="215"/>
      <c r="M227" s="215"/>
      <c r="N227" s="216"/>
      <c r="O227" s="228"/>
      <c r="P227" s="215"/>
      <c r="Q227" s="215"/>
      <c r="R227" s="216"/>
      <c r="S227" s="217"/>
      <c r="T227" s="215"/>
      <c r="U227" s="215"/>
      <c r="V227" s="216"/>
      <c r="W227" s="203">
        <v>10</v>
      </c>
      <c r="X227" s="215"/>
      <c r="Y227" s="215">
        <v>10</v>
      </c>
      <c r="Z227" s="216"/>
      <c r="AB227" s="345">
        <v>45</v>
      </c>
    </row>
    <row r="228" spans="1:28" ht="18" customHeight="1">
      <c r="A228" s="14" t="s">
        <v>17</v>
      </c>
      <c r="B228" s="442" t="s">
        <v>216</v>
      </c>
      <c r="C228" s="303">
        <v>1</v>
      </c>
      <c r="D228" s="136">
        <v>1</v>
      </c>
      <c r="E228" s="136">
        <v>4</v>
      </c>
      <c r="F228" s="59">
        <f t="shared" ref="F228:F229" si="68">SUM(G228:J228)</f>
        <v>20</v>
      </c>
      <c r="G228" s="56">
        <f t="shared" si="67"/>
        <v>10</v>
      </c>
      <c r="H228" s="56">
        <f t="shared" si="66"/>
        <v>0</v>
      </c>
      <c r="I228" s="56">
        <f t="shared" si="66"/>
        <v>10</v>
      </c>
      <c r="J228" s="56">
        <f t="shared" si="66"/>
        <v>0</v>
      </c>
      <c r="K228" s="217"/>
      <c r="L228" s="215"/>
      <c r="M228" s="215"/>
      <c r="N228" s="216"/>
      <c r="O228" s="228"/>
      <c r="P228" s="215"/>
      <c r="Q228" s="215"/>
      <c r="R228" s="216"/>
      <c r="S228" s="217"/>
      <c r="T228" s="215"/>
      <c r="U228" s="215"/>
      <c r="V228" s="216"/>
      <c r="W228" s="203">
        <v>10</v>
      </c>
      <c r="X228" s="215"/>
      <c r="Y228" s="215">
        <v>10</v>
      </c>
      <c r="Z228" s="216"/>
    </row>
    <row r="229" spans="1:28" ht="18" customHeight="1">
      <c r="A229" s="56" t="s">
        <v>18</v>
      </c>
      <c r="B229" s="442" t="s">
        <v>215</v>
      </c>
      <c r="C229" s="303"/>
      <c r="D229" s="136">
        <v>2</v>
      </c>
      <c r="E229" s="136">
        <v>4</v>
      </c>
      <c r="F229" s="59">
        <f t="shared" si="68"/>
        <v>20</v>
      </c>
      <c r="G229" s="56">
        <f t="shared" si="67"/>
        <v>10</v>
      </c>
      <c r="H229" s="56">
        <f t="shared" si="66"/>
        <v>0</v>
      </c>
      <c r="I229" s="56">
        <f t="shared" si="66"/>
        <v>0</v>
      </c>
      <c r="J229" s="56">
        <f t="shared" si="66"/>
        <v>10</v>
      </c>
      <c r="K229" s="217"/>
      <c r="L229" s="215"/>
      <c r="M229" s="215"/>
      <c r="N229" s="216"/>
      <c r="O229" s="217"/>
      <c r="P229" s="215"/>
      <c r="Q229" s="215"/>
      <c r="R229" s="216"/>
      <c r="S229" s="217">
        <v>10</v>
      </c>
      <c r="T229" s="215"/>
      <c r="U229" s="215"/>
      <c r="V229" s="216">
        <v>10</v>
      </c>
      <c r="W229" s="215"/>
      <c r="X229" s="215"/>
      <c r="Y229" s="215"/>
      <c r="Z229" s="216"/>
      <c r="AB229" s="345">
        <v>25</v>
      </c>
    </row>
    <row r="230" spans="1:28" ht="18" customHeight="1" thickBot="1">
      <c r="A230" s="14" t="s">
        <v>30</v>
      </c>
      <c r="B230" s="77" t="s">
        <v>75</v>
      </c>
      <c r="C230" s="78"/>
      <c r="D230" s="65">
        <v>3</v>
      </c>
      <c r="E230" s="65">
        <v>6</v>
      </c>
      <c r="F230" s="59">
        <f>SUM(G230:J230)</f>
        <v>45</v>
      </c>
      <c r="G230" s="56">
        <f t="shared" si="67"/>
        <v>0</v>
      </c>
      <c r="H230" s="56">
        <f t="shared" si="66"/>
        <v>0</v>
      </c>
      <c r="I230" s="56">
        <f t="shared" si="66"/>
        <v>0</v>
      </c>
      <c r="J230" s="56">
        <f t="shared" si="66"/>
        <v>45</v>
      </c>
      <c r="K230" s="225"/>
      <c r="L230" s="221"/>
      <c r="M230" s="221"/>
      <c r="N230" s="224"/>
      <c r="O230" s="220"/>
      <c r="P230" s="227"/>
      <c r="Q230" s="227"/>
      <c r="R230" s="238">
        <v>15</v>
      </c>
      <c r="S230" s="225"/>
      <c r="T230" s="227"/>
      <c r="U230" s="227"/>
      <c r="V230" s="238">
        <v>15</v>
      </c>
      <c r="W230" s="225"/>
      <c r="X230" s="227"/>
      <c r="Y230" s="227"/>
      <c r="Z230" s="238">
        <v>15</v>
      </c>
      <c r="AB230" s="345">
        <v>60</v>
      </c>
    </row>
    <row r="231" spans="1:28" ht="35.4" customHeight="1" thickBot="1">
      <c r="A231" s="56" t="s">
        <v>31</v>
      </c>
      <c r="B231" s="133" t="s">
        <v>115</v>
      </c>
      <c r="C231" s="134"/>
      <c r="D231" s="135"/>
      <c r="E231" s="135">
        <v>20</v>
      </c>
      <c r="F231" s="63"/>
      <c r="G231" s="56">
        <f t="shared" si="67"/>
        <v>0</v>
      </c>
      <c r="H231" s="56">
        <f t="shared" si="66"/>
        <v>0</v>
      </c>
      <c r="I231" s="56">
        <f t="shared" si="66"/>
        <v>0</v>
      </c>
      <c r="J231" s="56"/>
      <c r="K231" s="225"/>
      <c r="L231" s="221"/>
      <c r="M231" s="221"/>
      <c r="N231" s="224"/>
      <c r="O231" s="220"/>
      <c r="P231" s="227"/>
      <c r="Q231" s="227"/>
      <c r="R231" s="238"/>
      <c r="S231" s="225"/>
      <c r="T231" s="227"/>
      <c r="U231" s="227"/>
      <c r="V231" s="238"/>
      <c r="W231" s="225"/>
      <c r="X231" s="227"/>
      <c r="Y231" s="227"/>
      <c r="Z231" s="425" t="s">
        <v>118</v>
      </c>
    </row>
    <row r="232" spans="1:28" ht="20.149999999999999" customHeight="1" thickTop="1">
      <c r="A232" s="422"/>
      <c r="B232" s="550" t="s">
        <v>19</v>
      </c>
      <c r="C232" s="552">
        <f>SUM(C225:C231)</f>
        <v>3</v>
      </c>
      <c r="D232" s="489">
        <f t="shared" ref="D232:J232" si="69">SUM(D225:D231)</f>
        <v>10</v>
      </c>
      <c r="E232" s="485">
        <f t="shared" si="69"/>
        <v>46</v>
      </c>
      <c r="F232" s="487">
        <f>SUM(F225:F231)</f>
        <v>150</v>
      </c>
      <c r="G232" s="489">
        <f t="shared" si="69"/>
        <v>55</v>
      </c>
      <c r="H232" s="489">
        <f t="shared" si="69"/>
        <v>0</v>
      </c>
      <c r="I232" s="489">
        <f t="shared" si="69"/>
        <v>40</v>
      </c>
      <c r="J232" s="485">
        <f t="shared" si="69"/>
        <v>55</v>
      </c>
      <c r="K232" s="410">
        <f>SUM(K225:K231)</f>
        <v>0</v>
      </c>
      <c r="L232" s="411">
        <f t="shared" ref="L232:Z232" si="70">SUM(L225:L231)</f>
        <v>0</v>
      </c>
      <c r="M232" s="411">
        <f t="shared" si="70"/>
        <v>0</v>
      </c>
      <c r="N232" s="412">
        <f t="shared" si="70"/>
        <v>0</v>
      </c>
      <c r="O232" s="410">
        <f t="shared" si="70"/>
        <v>25</v>
      </c>
      <c r="P232" s="411">
        <f t="shared" si="70"/>
        <v>0</v>
      </c>
      <c r="Q232" s="411">
        <f t="shared" si="70"/>
        <v>20</v>
      </c>
      <c r="R232" s="413">
        <f t="shared" si="70"/>
        <v>15</v>
      </c>
      <c r="S232" s="414">
        <f t="shared" si="70"/>
        <v>10</v>
      </c>
      <c r="T232" s="411">
        <f t="shared" si="70"/>
        <v>0</v>
      </c>
      <c r="U232" s="411">
        <f t="shared" si="70"/>
        <v>0</v>
      </c>
      <c r="V232" s="412">
        <f t="shared" si="70"/>
        <v>25</v>
      </c>
      <c r="W232" s="410">
        <f t="shared" si="70"/>
        <v>20</v>
      </c>
      <c r="X232" s="411">
        <f t="shared" si="70"/>
        <v>0</v>
      </c>
      <c r="Y232" s="411">
        <f t="shared" si="70"/>
        <v>20</v>
      </c>
      <c r="Z232" s="413">
        <f t="shared" si="70"/>
        <v>15</v>
      </c>
    </row>
    <row r="233" spans="1:28" ht="20.149999999999999" customHeight="1" thickBot="1">
      <c r="A233" s="423"/>
      <c r="B233" s="551"/>
      <c r="C233" s="553"/>
      <c r="D233" s="490"/>
      <c r="E233" s="486"/>
      <c r="F233" s="488"/>
      <c r="G233" s="490"/>
      <c r="H233" s="490"/>
      <c r="I233" s="490"/>
      <c r="J233" s="486"/>
      <c r="K233" s="491">
        <f>SUM(K232:N232)</f>
        <v>0</v>
      </c>
      <c r="L233" s="492"/>
      <c r="M233" s="492"/>
      <c r="N233" s="493"/>
      <c r="O233" s="491">
        <f>SUM(O232:R232)</f>
        <v>60</v>
      </c>
      <c r="P233" s="492"/>
      <c r="Q233" s="492"/>
      <c r="R233" s="493"/>
      <c r="S233" s="491">
        <f>SUM(S232:V232)</f>
        <v>35</v>
      </c>
      <c r="T233" s="492"/>
      <c r="U233" s="492"/>
      <c r="V233" s="493"/>
      <c r="W233" s="491">
        <f>SUM(W232:Z232)</f>
        <v>55</v>
      </c>
      <c r="X233" s="492"/>
      <c r="Y233" s="492"/>
      <c r="Z233" s="493"/>
      <c r="AA233" s="11" t="b">
        <f>SUM(K233:Z233)=F232</f>
        <v>1</v>
      </c>
    </row>
    <row r="234" spans="1:28" s="21" customFormat="1" ht="20.149999999999999" customHeight="1">
      <c r="A234" s="608" t="s">
        <v>229</v>
      </c>
      <c r="B234" s="555"/>
      <c r="C234" s="560" t="s">
        <v>8</v>
      </c>
      <c r="D234" s="563" t="s">
        <v>9</v>
      </c>
      <c r="E234" s="566" t="s">
        <v>39</v>
      </c>
      <c r="F234" s="569" t="s">
        <v>6</v>
      </c>
      <c r="G234" s="572" t="s">
        <v>10</v>
      </c>
      <c r="H234" s="572" t="s">
        <v>11</v>
      </c>
      <c r="I234" s="572" t="s">
        <v>12</v>
      </c>
      <c r="J234" s="575" t="s">
        <v>37</v>
      </c>
      <c r="K234" s="482" t="s">
        <v>43</v>
      </c>
      <c r="L234" s="483"/>
      <c r="M234" s="483"/>
      <c r="N234" s="484"/>
      <c r="O234" s="482" t="s">
        <v>44</v>
      </c>
      <c r="P234" s="483"/>
      <c r="Q234" s="483"/>
      <c r="R234" s="484"/>
      <c r="S234" s="482" t="s">
        <v>45</v>
      </c>
      <c r="T234" s="483"/>
      <c r="U234" s="483"/>
      <c r="V234" s="484"/>
      <c r="W234" s="482" t="s">
        <v>46</v>
      </c>
      <c r="X234" s="483"/>
      <c r="Y234" s="483"/>
      <c r="Z234" s="484"/>
      <c r="AB234" s="346"/>
    </row>
    <row r="235" spans="1:28" s="21" customFormat="1" ht="20.149999999999999" customHeight="1">
      <c r="A235" s="609"/>
      <c r="B235" s="557"/>
      <c r="C235" s="561"/>
      <c r="D235" s="564"/>
      <c r="E235" s="567"/>
      <c r="F235" s="570"/>
      <c r="G235" s="573"/>
      <c r="H235" s="573"/>
      <c r="I235" s="573"/>
      <c r="J235" s="576"/>
      <c r="K235" s="584" t="s">
        <v>10</v>
      </c>
      <c r="L235" s="583" t="s">
        <v>11</v>
      </c>
      <c r="M235" s="582" t="s">
        <v>12</v>
      </c>
      <c r="N235" s="415" t="s">
        <v>47</v>
      </c>
      <c r="O235" s="584" t="s">
        <v>10</v>
      </c>
      <c r="P235" s="583" t="s">
        <v>11</v>
      </c>
      <c r="Q235" s="582" t="s">
        <v>12</v>
      </c>
      <c r="R235" s="415" t="s">
        <v>47</v>
      </c>
      <c r="S235" s="584" t="s">
        <v>10</v>
      </c>
      <c r="T235" s="583" t="s">
        <v>11</v>
      </c>
      <c r="U235" s="582" t="s">
        <v>12</v>
      </c>
      <c r="V235" s="415" t="s">
        <v>47</v>
      </c>
      <c r="W235" s="584" t="s">
        <v>10</v>
      </c>
      <c r="X235" s="583" t="s">
        <v>11</v>
      </c>
      <c r="Y235" s="582" t="s">
        <v>12</v>
      </c>
      <c r="Z235" s="415" t="s">
        <v>47</v>
      </c>
      <c r="AB235" s="346"/>
    </row>
    <row r="236" spans="1:28" s="21" customFormat="1" ht="20.149999999999999" customHeight="1" thickBot="1">
      <c r="A236" s="609"/>
      <c r="B236" s="557"/>
      <c r="C236" s="562"/>
      <c r="D236" s="565"/>
      <c r="E236" s="568"/>
      <c r="F236" s="571"/>
      <c r="G236" s="574"/>
      <c r="H236" s="574"/>
      <c r="I236" s="574"/>
      <c r="J236" s="577"/>
      <c r="K236" s="585"/>
      <c r="L236" s="574"/>
      <c r="M236" s="565"/>
      <c r="N236" s="416" t="s">
        <v>25</v>
      </c>
      <c r="O236" s="585"/>
      <c r="P236" s="574"/>
      <c r="Q236" s="565"/>
      <c r="R236" s="416" t="s">
        <v>25</v>
      </c>
      <c r="S236" s="585"/>
      <c r="T236" s="574"/>
      <c r="U236" s="565"/>
      <c r="V236" s="416" t="s">
        <v>25</v>
      </c>
      <c r="W236" s="585"/>
      <c r="X236" s="574"/>
      <c r="Y236" s="565"/>
      <c r="Z236" s="416" t="s">
        <v>25</v>
      </c>
      <c r="AB236" s="346"/>
    </row>
    <row r="237" spans="1:28" s="21" customFormat="1" ht="20.149999999999999" customHeight="1">
      <c r="A237" s="609"/>
      <c r="B237" s="557"/>
      <c r="C237" s="578">
        <f>C93+C232</f>
        <v>11</v>
      </c>
      <c r="D237" s="478">
        <f t="shared" ref="D237:J237" si="71">D93+D232</f>
        <v>38</v>
      </c>
      <c r="E237" s="480">
        <f t="shared" si="71"/>
        <v>120</v>
      </c>
      <c r="F237" s="580">
        <f t="shared" si="71"/>
        <v>560</v>
      </c>
      <c r="G237" s="478">
        <f t="shared" si="71"/>
        <v>245</v>
      </c>
      <c r="H237" s="478">
        <f t="shared" si="71"/>
        <v>150</v>
      </c>
      <c r="I237" s="478">
        <f t="shared" si="71"/>
        <v>90</v>
      </c>
      <c r="J237" s="480">
        <f t="shared" si="71"/>
        <v>75</v>
      </c>
      <c r="K237" s="417">
        <f>SUM(K$31,K$88,K232)</f>
        <v>75</v>
      </c>
      <c r="L237" s="417">
        <f t="shared" ref="L237:Z237" si="72">SUM(L$31,L$88,L232)</f>
        <v>60</v>
      </c>
      <c r="M237" s="417">
        <f t="shared" si="72"/>
        <v>0</v>
      </c>
      <c r="N237" s="417">
        <f t="shared" si="72"/>
        <v>0</v>
      </c>
      <c r="O237" s="417">
        <f t="shared" si="72"/>
        <v>70</v>
      </c>
      <c r="P237" s="417">
        <f t="shared" si="72"/>
        <v>40</v>
      </c>
      <c r="Q237" s="417">
        <f t="shared" si="72"/>
        <v>55</v>
      </c>
      <c r="R237" s="417">
        <f t="shared" si="72"/>
        <v>15</v>
      </c>
      <c r="S237" s="417">
        <f t="shared" si="72"/>
        <v>80</v>
      </c>
      <c r="T237" s="417">
        <f t="shared" si="72"/>
        <v>50</v>
      </c>
      <c r="U237" s="417">
        <f t="shared" si="72"/>
        <v>15</v>
      </c>
      <c r="V237" s="417">
        <f t="shared" si="72"/>
        <v>45</v>
      </c>
      <c r="W237" s="417">
        <f t="shared" si="72"/>
        <v>20</v>
      </c>
      <c r="X237" s="417">
        <f t="shared" si="72"/>
        <v>0</v>
      </c>
      <c r="Y237" s="417">
        <f t="shared" si="72"/>
        <v>20</v>
      </c>
      <c r="Z237" s="417">
        <f t="shared" si="72"/>
        <v>15</v>
      </c>
      <c r="AB237" s="346"/>
    </row>
    <row r="238" spans="1:28" s="21" customFormat="1" ht="20.149999999999999" customHeight="1" thickBot="1">
      <c r="A238" s="609"/>
      <c r="B238" s="557"/>
      <c r="C238" s="579"/>
      <c r="D238" s="479"/>
      <c r="E238" s="481"/>
      <c r="F238" s="581"/>
      <c r="G238" s="479"/>
      <c r="H238" s="479"/>
      <c r="I238" s="479"/>
      <c r="J238" s="481"/>
      <c r="K238" s="455">
        <f>SUM(K237:N237)</f>
        <v>135</v>
      </c>
      <c r="L238" s="456"/>
      <c r="M238" s="456"/>
      <c r="N238" s="457"/>
      <c r="O238" s="455">
        <f>SUM(O237:R237)</f>
        <v>180</v>
      </c>
      <c r="P238" s="456"/>
      <c r="Q238" s="456"/>
      <c r="R238" s="457"/>
      <c r="S238" s="455">
        <f>SUM(S237:V237)</f>
        <v>190</v>
      </c>
      <c r="T238" s="456"/>
      <c r="U238" s="456"/>
      <c r="V238" s="457"/>
      <c r="W238" s="455">
        <f>SUM(W237:Z237)</f>
        <v>55</v>
      </c>
      <c r="X238" s="456"/>
      <c r="Y238" s="456"/>
      <c r="Z238" s="457"/>
      <c r="AA238" s="21" t="b">
        <f>SUM(K238:Z238)=F237</f>
        <v>1</v>
      </c>
      <c r="AB238" s="346"/>
    </row>
    <row r="239" spans="1:28" s="21" customFormat="1" ht="20.149999999999999" customHeight="1">
      <c r="A239" s="609"/>
      <c r="B239" s="557"/>
      <c r="C239" s="589" t="s">
        <v>20</v>
      </c>
      <c r="D239" s="590"/>
      <c r="E239" s="591"/>
      <c r="F239" s="604" t="s">
        <v>21</v>
      </c>
      <c r="G239" s="483"/>
      <c r="H239" s="483"/>
      <c r="I239" s="483"/>
      <c r="J239" s="484"/>
      <c r="K239" s="598">
        <f>SUM(IF(COUNTA(K225:N225)&gt;0,$C225,0),IF(COUNTA(K226:N226)&gt;0,$C226,0),IF(COUNTA(K227:N227)&gt;0,$C227,0),IF(COUNTA(K228:N228)&gt;0,$C228,0),IF(COUNTA(K229:N229)&gt;0,$C229,0),IF(COUNTA(K230:N230)&gt;0,$C230,0),IF(COUNTA(K231:N231)&gt;0,$C231,0),K$95)</f>
        <v>3</v>
      </c>
      <c r="L239" s="599"/>
      <c r="M239" s="599"/>
      <c r="N239" s="600"/>
      <c r="O239" s="598">
        <f t="shared" ref="O239" si="73">SUM(IF(COUNTA(O225:R225)&gt;0,$C225,0),IF(COUNTA(O226:R226)&gt;0,$C226,0),IF(COUNTA(O227:R227)&gt;0,$C227,0),IF(COUNTA(O228:R228)&gt;0,$C228,0),IF(COUNTA(O229:R229)&gt;0,$C229,0),IF(COUNTA(O230:R230)&gt;0,$C230,0),IF(COUNTA(O231:R231)&gt;0,$C231,0),O$95)</f>
        <v>3</v>
      </c>
      <c r="P239" s="599"/>
      <c r="Q239" s="599"/>
      <c r="R239" s="600"/>
      <c r="S239" s="598">
        <f t="shared" ref="S239" si="74">SUM(IF(COUNTA(S225:V225)&gt;0,$C225,0),IF(COUNTA(S226:V226)&gt;0,$C226,0),IF(COUNTA(S227:V227)&gt;0,$C227,0),IF(COUNTA(S228:V228)&gt;0,$C228,0),IF(COUNTA(S229:V229)&gt;0,$C229,0),IF(COUNTA(S230:V230)&gt;0,$C230,0),IF(COUNTA(S231:V231)&gt;0,$C231,0),S$95)</f>
        <v>3</v>
      </c>
      <c r="T239" s="599"/>
      <c r="U239" s="599"/>
      <c r="V239" s="600"/>
      <c r="W239" s="598">
        <f t="shared" ref="W239" si="75">SUM(IF(COUNTA(W225:Z225)&gt;0,$C225,0),IF(COUNTA(W226:Z226)&gt;0,$C226,0),IF(COUNTA(W227:Z227)&gt;0,$C227,0),IF(COUNTA(W228:Z228)&gt;0,$C228,0),IF(COUNTA(W229:Z229)&gt;0,$C229,0),IF(COUNTA(W230:Z230)&gt;0,$C230,0),IF(COUNTA(W231:Z231)&gt;0,$C231,0),W$95)</f>
        <v>2</v>
      </c>
      <c r="X239" s="599"/>
      <c r="Y239" s="599"/>
      <c r="Z239" s="600"/>
      <c r="AA239" s="62">
        <f>SUM(K239:Z239)</f>
        <v>11</v>
      </c>
      <c r="AB239" s="346" t="b">
        <f>AA239=C237</f>
        <v>1</v>
      </c>
    </row>
    <row r="240" spans="1:28" s="21" customFormat="1" ht="20.149999999999999" customHeight="1">
      <c r="A240" s="609"/>
      <c r="B240" s="557"/>
      <c r="C240" s="592"/>
      <c r="D240" s="593"/>
      <c r="E240" s="594"/>
      <c r="F240" s="601" t="s">
        <v>22</v>
      </c>
      <c r="G240" s="602"/>
      <c r="H240" s="602"/>
      <c r="I240" s="602"/>
      <c r="J240" s="603"/>
      <c r="K240" s="458">
        <f>SUM(IF(COUNTA(K225:N225)&gt;0,$D225,0),,IF(COUNTA(K226:N226)&gt;0,$D226,0),IF(COUNTA(K227:N227)&gt;0,$D227,0),IF(COUNTA(K228:N228)&gt;0,$D228,0),IF(COUNTA(K229:N229)&gt;0,$D229,0),IF(COUNTA(K230:N230)&gt;0,$D230/3,0),IF(COUNTA(K231:N231)&gt;0,$D231,0),K$96)</f>
        <v>10</v>
      </c>
      <c r="L240" s="459"/>
      <c r="M240" s="459"/>
      <c r="N240" s="460"/>
      <c r="O240" s="458">
        <f t="shared" ref="O240" si="76">SUM(IF(COUNTA(O225:R225)&gt;0,$D225,0),,IF(COUNTA(O226:R226)&gt;0,$D226,0),IF(COUNTA(O227:R227)&gt;0,$D227,0),IF(COUNTA(O228:R228)&gt;0,$D228,0),IF(COUNTA(O229:R229)&gt;0,$D229,0),IF(COUNTA(O230:R230)&gt;0,$D230/3,0),IF(COUNTA(O231:R231)&gt;0,$D231,0),O$96)</f>
        <v>12</v>
      </c>
      <c r="P240" s="459"/>
      <c r="Q240" s="459"/>
      <c r="R240" s="460"/>
      <c r="S240" s="458">
        <f t="shared" ref="S240" si="77">SUM(IF(COUNTA(S225:V225)&gt;0,$D225,0),,IF(COUNTA(S226:V226)&gt;0,$D226,0),IF(COUNTA(S227:V227)&gt;0,$D227,0),IF(COUNTA(S228:V228)&gt;0,$D228,0),IF(COUNTA(S229:V229)&gt;0,$D229,0),IF(COUNTA(S230:V230)&gt;0,$D230/3,0),IF(COUNTA(S231:V231)&gt;0,$D231,0),S$96)</f>
        <v>13</v>
      </c>
      <c r="T240" s="459"/>
      <c r="U240" s="459"/>
      <c r="V240" s="460"/>
      <c r="W240" s="458">
        <f t="shared" ref="W240" si="78">SUM(IF(COUNTA(W225:Z225)&gt;0,$D225,0),,IF(COUNTA(W226:Z226)&gt;0,$D226,0),IF(COUNTA(W227:Z227)&gt;0,$D227,0),IF(COUNTA(W228:Z228)&gt;0,$D228,0),IF(COUNTA(W229:Z229)&gt;0,$D229,0),IF(COUNTA(W230:Z230)&gt;0,$D230/3,0),IF(COUNTA(W231:Z231)&gt;0,$D231,0),W$96)</f>
        <v>3</v>
      </c>
      <c r="X240" s="459"/>
      <c r="Y240" s="459"/>
      <c r="Z240" s="460"/>
      <c r="AA240" s="62">
        <f>SUM(K240:Z240)</f>
        <v>38</v>
      </c>
      <c r="AB240" s="346" t="b">
        <f>AA240=D237</f>
        <v>1</v>
      </c>
    </row>
    <row r="241" spans="1:28" s="21" customFormat="1" ht="20.149999999999999" customHeight="1" thickBot="1">
      <c r="A241" s="610"/>
      <c r="B241" s="559"/>
      <c r="C241" s="595"/>
      <c r="D241" s="596"/>
      <c r="E241" s="597"/>
      <c r="F241" s="461" t="s">
        <v>39</v>
      </c>
      <c r="G241" s="462"/>
      <c r="H241" s="462"/>
      <c r="I241" s="462"/>
      <c r="J241" s="463"/>
      <c r="K241" s="455">
        <f>SUM(IF(COUNTA(K225:N225)&gt;0,$E225,0),IF(COUNTA(K226:N226)&gt;0,$E226,0),IF(COUNTA(K227:N227)&gt;0,$E227,0),IF(COUNTA(K228:N228)&gt;0,$E228,0),IF(COUNTA(K229:N229)&gt;0,$E229,0),IF(COUNTA(K230:N230)&gt;0,$E230/3,0),IF(COUNTA(K231:N231)&gt;0,$E231,0),K$97)</f>
        <v>30</v>
      </c>
      <c r="L241" s="456"/>
      <c r="M241" s="456"/>
      <c r="N241" s="457"/>
      <c r="O241" s="455">
        <f t="shared" ref="O241" si="79">SUM(IF(COUNTA(O225:R225)&gt;0,$E225,0),IF(COUNTA(O226:R226)&gt;0,$E226,0),IF(COUNTA(O227:R227)&gt;0,$E227,0),IF(COUNTA(O228:R228)&gt;0,$E228,0),IF(COUNTA(O229:R229)&gt;0,$E229,0),IF(COUNTA(O230:R230)&gt;0,$E230/3,0),IF(COUNTA(O231:R231)&gt;0,$E231,0),O$97)</f>
        <v>30</v>
      </c>
      <c r="P241" s="456"/>
      <c r="Q241" s="456"/>
      <c r="R241" s="457"/>
      <c r="S241" s="455">
        <f t="shared" ref="S241" si="80">SUM(IF(COUNTA(S225:V225)&gt;0,$E225,0),IF(COUNTA(S226:V226)&gt;0,$E226,0),IF(COUNTA(S227:V227)&gt;0,$E227,0),IF(COUNTA(S228:V228)&gt;0,$E228,0),IF(COUNTA(S229:V229)&gt;0,$E229,0),IF(COUNTA(S230:V230)&gt;0,$E230/3,0),IF(COUNTA(S231:V231)&gt;0,$E231,0),S$97)</f>
        <v>30</v>
      </c>
      <c r="T241" s="456"/>
      <c r="U241" s="456"/>
      <c r="V241" s="457"/>
      <c r="W241" s="455">
        <f t="shared" ref="W241" si="81">SUM(IF(COUNTA(W225:Z225)&gt;0,$E225,0),IF(COUNTA(W226:Z226)&gt;0,$E226,0),IF(COUNTA(W227:Z227)&gt;0,$E227,0),IF(COUNTA(W228:Z228)&gt;0,$E228,0),IF(COUNTA(W229:Z229)&gt;0,$E229,0),IF(COUNTA(W230:Z230)&gt;0,$E230/3,0),IF(COUNTA(W231:Z231)&gt;0,$E231,0),W$97)</f>
        <v>30</v>
      </c>
      <c r="X241" s="456"/>
      <c r="Y241" s="456"/>
      <c r="Z241" s="457"/>
      <c r="AA241" s="62">
        <f>SUM(K241:Z241)</f>
        <v>120</v>
      </c>
      <c r="AB241" s="346" t="b">
        <f>AA241=E237</f>
        <v>1</v>
      </c>
    </row>
    <row r="242" spans="1:28" ht="18" customHeight="1">
      <c r="A242" s="117"/>
      <c r="B242" s="92"/>
      <c r="C242" s="92"/>
      <c r="D242" s="92"/>
      <c r="E242" s="92"/>
      <c r="F242" s="167">
        <f>F237/'nie dot 1'!F237</f>
        <v>0.60215053763440862</v>
      </c>
      <c r="G242" s="92"/>
      <c r="H242" s="92"/>
      <c r="I242" s="92"/>
      <c r="J242" s="92"/>
      <c r="K242" s="92"/>
      <c r="L242" s="92"/>
      <c r="M242" s="92"/>
      <c r="N242" s="93"/>
      <c r="O242" s="91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118"/>
    </row>
    <row r="243" spans="1:28" ht="18" customHeight="1">
      <c r="A243" s="109" t="s">
        <v>23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22"/>
      <c r="O243" s="23"/>
      <c r="P243" s="9" t="s">
        <v>60</v>
      </c>
      <c r="Q243" s="1"/>
      <c r="R243" s="4"/>
      <c r="S243" s="4"/>
      <c r="T243" s="4"/>
      <c r="U243" s="4"/>
      <c r="V243" s="6" t="str">
        <f>$V$42</f>
        <v>2023/2024</v>
      </c>
      <c r="W243" s="24"/>
      <c r="Y243" s="4"/>
      <c r="Z243" s="110"/>
    </row>
    <row r="244" spans="1:28" ht="18" customHeight="1">
      <c r="A244" s="109"/>
      <c r="B244" s="5" t="str">
        <f>$B$43</f>
        <v>1. Język obcy do wyboru spośród: 1. Język angielski. 2. Język niemiecki. 3. Język rosyjski.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22"/>
      <c r="O244" s="23"/>
      <c r="P244" s="9"/>
      <c r="Q244" s="1"/>
      <c r="R244" s="4"/>
      <c r="S244" s="4"/>
      <c r="T244" s="4"/>
      <c r="U244" s="4"/>
      <c r="V244" s="4"/>
      <c r="W244" s="24"/>
      <c r="Y244" s="4"/>
      <c r="Z244" s="110"/>
    </row>
    <row r="245" spans="1:28" ht="18" customHeight="1">
      <c r="A245" s="119"/>
      <c r="B245" s="5" t="str">
        <f>$B$44</f>
        <v>2. Studentów obowiązuje zaliczenie na ocenę wszystkich przedmiotów.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5"/>
      <c r="O245" s="26"/>
      <c r="P245" s="16" t="s">
        <v>24</v>
      </c>
      <c r="Q245" s="1"/>
      <c r="R245" s="10"/>
      <c r="S245" s="10"/>
      <c r="T245" s="10"/>
      <c r="U245" s="10"/>
      <c r="V245" s="10"/>
      <c r="W245" s="10"/>
      <c r="X245" s="10"/>
      <c r="Y245" s="10"/>
      <c r="Z245" s="111"/>
    </row>
    <row r="246" spans="1:28" ht="18" customHeight="1">
      <c r="A246" s="119"/>
      <c r="B246" s="5" t="str">
        <f>$B$45</f>
        <v>3. Warunkiem zaliczenia ostatniego semestru Seminarium dyplomowego jest przygotowanie i złożenie pracy dyplomowej w systemie APD.</v>
      </c>
      <c r="C246" s="1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5"/>
      <c r="O246" s="26"/>
      <c r="P246" s="9" t="s">
        <v>10</v>
      </c>
      <c r="Q246" s="27" t="s">
        <v>49</v>
      </c>
      <c r="R246" s="10"/>
      <c r="S246" s="10"/>
      <c r="T246" s="10"/>
      <c r="U246" s="10"/>
      <c r="V246" s="10"/>
      <c r="W246" s="10"/>
      <c r="X246" s="10"/>
      <c r="Y246" s="10"/>
      <c r="Z246" s="111"/>
    </row>
    <row r="247" spans="1:28" ht="18" customHeight="1">
      <c r="A247" s="119"/>
      <c r="B247" s="5" t="str">
        <f>$B$46</f>
        <v xml:space="preserve">4. Możliwość realizacji metodą synchroniczną wykładów, które zostaną zaplanowane do realizacji w piątki 
</v>
      </c>
      <c r="C247" s="5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22"/>
      <c r="O247" s="26"/>
      <c r="P247" s="9" t="s">
        <v>11</v>
      </c>
      <c r="Q247" s="27" t="s">
        <v>50</v>
      </c>
      <c r="R247" s="10"/>
      <c r="S247" s="10"/>
      <c r="T247" s="9"/>
      <c r="U247" s="10"/>
      <c r="V247" s="10"/>
      <c r="W247" s="10"/>
      <c r="X247" s="10"/>
      <c r="Y247" s="10"/>
      <c r="Z247" s="111"/>
    </row>
    <row r="248" spans="1:28" ht="18" customHeight="1">
      <c r="A248" s="119"/>
      <c r="B248" s="5" t="str">
        <f>$B$47</f>
        <v>(zgodnie z harmonogramem zjazdów i rozkładem zajęć).</v>
      </c>
      <c r="C248" s="15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22"/>
      <c r="O248" s="26"/>
      <c r="P248" s="9" t="s">
        <v>12</v>
      </c>
      <c r="Q248" s="27" t="s">
        <v>51</v>
      </c>
      <c r="R248" s="10"/>
      <c r="S248" s="10"/>
      <c r="T248" s="10"/>
      <c r="U248" s="10"/>
      <c r="V248" s="10"/>
      <c r="W248" s="10"/>
      <c r="X248" s="10"/>
      <c r="Y248" s="10"/>
      <c r="Z248" s="111"/>
    </row>
    <row r="249" spans="1:28" ht="18" customHeight="1">
      <c r="A249" s="119"/>
      <c r="C249" s="15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22"/>
      <c r="O249" s="26"/>
      <c r="P249" s="9" t="s">
        <v>47</v>
      </c>
      <c r="Q249" s="27" t="s">
        <v>52</v>
      </c>
      <c r="R249" s="10"/>
      <c r="S249" s="10"/>
      <c r="T249" s="10"/>
      <c r="U249" s="10"/>
      <c r="V249" s="10"/>
      <c r="W249" s="10"/>
      <c r="X249" s="10"/>
      <c r="Y249" s="10"/>
      <c r="Z249" s="111"/>
    </row>
    <row r="250" spans="1:28" ht="18" customHeight="1">
      <c r="A250" s="119"/>
      <c r="B250" s="15"/>
      <c r="C250" s="15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22"/>
      <c r="O250" s="26"/>
      <c r="P250" s="9" t="s">
        <v>25</v>
      </c>
      <c r="Q250" s="27" t="s">
        <v>53</v>
      </c>
      <c r="R250" s="10"/>
      <c r="S250" s="10"/>
      <c r="T250" s="10"/>
      <c r="U250" s="9"/>
      <c r="V250" s="9"/>
      <c r="W250" s="9"/>
      <c r="X250" s="9"/>
      <c r="Y250" s="10"/>
      <c r="Z250" s="111"/>
    </row>
    <row r="251" spans="1:28" ht="18" customHeight="1">
      <c r="A251" s="120"/>
      <c r="B251" s="15"/>
      <c r="C251" s="15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22"/>
      <c r="O251" s="26"/>
      <c r="P251" s="9" t="s">
        <v>54</v>
      </c>
      <c r="Q251" s="27" t="s">
        <v>55</v>
      </c>
      <c r="R251" s="10"/>
      <c r="S251" s="10"/>
      <c r="T251" s="10"/>
      <c r="U251" s="10"/>
      <c r="V251" s="10"/>
      <c r="W251" s="10"/>
      <c r="X251" s="10"/>
      <c r="Y251" s="10"/>
      <c r="Z251" s="111"/>
    </row>
    <row r="252" spans="1:28" ht="18" customHeight="1" thickBot="1">
      <c r="A252" s="120"/>
      <c r="B252" s="98"/>
      <c r="C252" s="15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22"/>
      <c r="O252" s="26"/>
      <c r="P252" s="28"/>
      <c r="Q252" s="340" t="s">
        <v>26</v>
      </c>
      <c r="R252" s="9" t="s">
        <v>27</v>
      </c>
      <c r="S252" s="10"/>
      <c r="T252" s="10"/>
      <c r="U252" s="10"/>
      <c r="V252" s="10"/>
      <c r="W252" s="10"/>
      <c r="X252" s="10"/>
      <c r="Y252" s="10"/>
      <c r="Z252" s="111"/>
    </row>
    <row r="253" spans="1:28" ht="18" customHeight="1" thickBot="1">
      <c r="A253" s="120"/>
      <c r="B253" s="94"/>
      <c r="C253" s="15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22"/>
      <c r="O253" s="26"/>
      <c r="P253" s="404"/>
      <c r="Q253" s="405" t="s">
        <v>26</v>
      </c>
      <c r="R253" s="191" t="s">
        <v>221</v>
      </c>
      <c r="S253" s="201"/>
      <c r="T253" s="201"/>
      <c r="U253" s="10"/>
      <c r="V253" s="10"/>
      <c r="W253" s="10"/>
      <c r="X253" s="10"/>
      <c r="Y253" s="10"/>
      <c r="Z253" s="111"/>
    </row>
    <row r="254" spans="1:28" ht="18" customHeight="1">
      <c r="A254" s="120"/>
      <c r="B254" s="94"/>
      <c r="C254" s="15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22"/>
      <c r="O254" s="26"/>
      <c r="P254" s="95"/>
      <c r="Q254" s="340"/>
      <c r="R254" s="9"/>
      <c r="S254" s="10"/>
      <c r="T254" s="10"/>
      <c r="U254" s="10"/>
      <c r="V254" s="10"/>
      <c r="W254" s="10"/>
      <c r="X254" s="10"/>
      <c r="Y254" s="10"/>
      <c r="Z254" s="111"/>
    </row>
    <row r="255" spans="1:28" ht="18" customHeight="1">
      <c r="A255" s="112"/>
      <c r="B255" s="95"/>
      <c r="C255" s="95"/>
      <c r="D255" s="113"/>
      <c r="E255" s="113"/>
      <c r="F255" s="113"/>
      <c r="G255" s="113"/>
      <c r="H255" s="113"/>
      <c r="I255" s="113"/>
      <c r="J255" s="95"/>
      <c r="K255" s="95"/>
      <c r="L255" s="95"/>
      <c r="M255" s="95"/>
      <c r="N255" s="114"/>
      <c r="O255" s="464" t="s">
        <v>92</v>
      </c>
      <c r="P255" s="465"/>
      <c r="Q255" s="465"/>
      <c r="R255" s="465"/>
      <c r="S255" s="465"/>
      <c r="T255" s="465"/>
      <c r="U255" s="465"/>
      <c r="V255" s="465"/>
      <c r="W255" s="465"/>
      <c r="X255" s="465"/>
      <c r="Y255" s="465"/>
      <c r="Z255" s="466"/>
    </row>
    <row r="256" spans="1:28" ht="18" customHeight="1">
      <c r="A256" s="104"/>
      <c r="B256" s="116"/>
      <c r="C256" s="536" t="str">
        <f>$C$3</f>
        <v>PLAN STUDIÓW NR IX</v>
      </c>
      <c r="D256" s="537"/>
      <c r="E256" s="537"/>
      <c r="F256" s="537"/>
      <c r="G256" s="537"/>
      <c r="H256" s="537"/>
      <c r="I256" s="537"/>
      <c r="J256" s="537"/>
      <c r="K256" s="537"/>
      <c r="L256" s="537"/>
      <c r="M256" s="537"/>
      <c r="N256" s="537"/>
      <c r="O256" s="537"/>
      <c r="P256" s="537"/>
      <c r="Q256" s="537"/>
      <c r="R256" s="538"/>
      <c r="S256" s="544"/>
      <c r="T256" s="545"/>
      <c r="U256" s="545"/>
      <c r="V256" s="545"/>
      <c r="W256" s="545"/>
      <c r="X256" s="545"/>
      <c r="Y256" s="545"/>
      <c r="Z256" s="546"/>
    </row>
    <row r="257" spans="1:28" ht="18" customHeight="1">
      <c r="A257" s="542" t="s">
        <v>74</v>
      </c>
      <c r="B257" s="543"/>
      <c r="C257" s="539"/>
      <c r="D257" s="540"/>
      <c r="E257" s="540"/>
      <c r="F257" s="540"/>
      <c r="G257" s="540"/>
      <c r="H257" s="540"/>
      <c r="I257" s="540"/>
      <c r="J257" s="540"/>
      <c r="K257" s="540"/>
      <c r="L257" s="540"/>
      <c r="M257" s="540"/>
      <c r="N257" s="540"/>
      <c r="O257" s="540"/>
      <c r="P257" s="540"/>
      <c r="Q257" s="540"/>
      <c r="R257" s="541"/>
      <c r="S257" s="171"/>
      <c r="T257" s="172"/>
      <c r="U257" s="172"/>
      <c r="V257" s="172"/>
      <c r="W257" s="172"/>
      <c r="X257" s="172"/>
      <c r="Y257" s="172"/>
      <c r="Z257" s="173"/>
    </row>
    <row r="258" spans="1:28" ht="18" customHeight="1">
      <c r="A258" s="105"/>
      <c r="B258" s="86"/>
      <c r="C258" s="539"/>
      <c r="D258" s="540"/>
      <c r="E258" s="540"/>
      <c r="F258" s="540"/>
      <c r="G258" s="540"/>
      <c r="H258" s="540"/>
      <c r="I258" s="540"/>
      <c r="J258" s="540"/>
      <c r="K258" s="540"/>
      <c r="L258" s="540"/>
      <c r="M258" s="540"/>
      <c r="N258" s="540"/>
      <c r="O258" s="540"/>
      <c r="P258" s="540"/>
      <c r="Q258" s="540"/>
      <c r="R258" s="541"/>
      <c r="S258" s="171"/>
      <c r="T258" s="172"/>
      <c r="U258" s="172"/>
      <c r="V258" s="172"/>
      <c r="W258" s="172"/>
      <c r="X258" s="172"/>
      <c r="Y258" s="172"/>
      <c r="Z258" s="173"/>
    </row>
    <row r="259" spans="1:28" ht="20.149999999999999" customHeight="1">
      <c r="A259" s="105"/>
      <c r="B259" s="86"/>
      <c r="C259" s="80" t="s">
        <v>109</v>
      </c>
      <c r="D259" s="343"/>
      <c r="E259" s="343"/>
      <c r="F259" s="343"/>
      <c r="G259" s="81" t="s">
        <v>110</v>
      </c>
      <c r="H259" s="343"/>
      <c r="I259" s="343"/>
      <c r="J259" s="343"/>
      <c r="K259" s="343"/>
      <c r="L259" s="343"/>
      <c r="M259" s="343"/>
      <c r="N259" s="343"/>
      <c r="O259" s="343"/>
      <c r="P259" s="343"/>
      <c r="Q259" s="343"/>
      <c r="R259" s="344"/>
      <c r="S259" s="171"/>
      <c r="T259" s="172"/>
      <c r="U259" s="172"/>
      <c r="V259" s="172"/>
      <c r="W259" s="172"/>
      <c r="X259" s="172"/>
      <c r="Y259" s="172"/>
      <c r="Z259" s="173"/>
    </row>
    <row r="260" spans="1:28" ht="18" customHeight="1">
      <c r="A260" s="494"/>
      <c r="B260" s="495"/>
      <c r="C260" s="80" t="s">
        <v>59</v>
      </c>
      <c r="D260" s="69"/>
      <c r="E260" s="69"/>
      <c r="G260" s="81" t="s">
        <v>71</v>
      </c>
      <c r="H260" s="82"/>
      <c r="I260" s="81"/>
      <c r="J260" s="6"/>
      <c r="K260" s="6"/>
      <c r="L260" s="6"/>
      <c r="M260" s="6"/>
      <c r="N260" s="6"/>
      <c r="O260" s="15"/>
      <c r="P260" s="15"/>
      <c r="Q260" s="15"/>
      <c r="R260" s="17"/>
      <c r="S260" s="182"/>
      <c r="T260" s="183"/>
      <c r="U260" s="183"/>
      <c r="V260" s="183"/>
      <c r="W260" s="183"/>
      <c r="X260" s="183"/>
      <c r="Y260" s="183"/>
      <c r="Z260" s="184"/>
    </row>
    <row r="261" spans="1:28" ht="18" customHeight="1">
      <c r="A261" s="494"/>
      <c r="B261" s="495"/>
      <c r="C261" s="80" t="s">
        <v>58</v>
      </c>
      <c r="D261" s="69"/>
      <c r="E261" s="69"/>
      <c r="G261" s="81" t="s">
        <v>120</v>
      </c>
      <c r="H261" s="82"/>
      <c r="I261" s="81"/>
      <c r="J261" s="6"/>
      <c r="K261" s="6"/>
      <c r="L261" s="6"/>
      <c r="M261" s="6"/>
      <c r="N261" s="6"/>
      <c r="O261" s="15"/>
      <c r="P261" s="15"/>
      <c r="Q261" s="15"/>
      <c r="R261" s="17"/>
      <c r="S261" s="496" t="s">
        <v>195</v>
      </c>
      <c r="T261" s="497"/>
      <c r="U261" s="497"/>
      <c r="V261" s="497"/>
      <c r="W261" s="497"/>
      <c r="X261" s="497"/>
      <c r="Y261" s="497"/>
      <c r="Z261" s="498"/>
    </row>
    <row r="262" spans="1:28" ht="18" customHeight="1">
      <c r="A262" s="499"/>
      <c r="B262" s="500"/>
      <c r="C262" s="80" t="s">
        <v>1</v>
      </c>
      <c r="D262" s="80"/>
      <c r="E262" s="80"/>
      <c r="G262" s="81" t="s">
        <v>72</v>
      </c>
      <c r="H262" s="82"/>
      <c r="I262" s="81"/>
      <c r="J262" s="6"/>
      <c r="K262" s="6"/>
      <c r="L262" s="6"/>
      <c r="M262" s="6"/>
      <c r="N262" s="6"/>
      <c r="O262" s="15"/>
      <c r="P262" s="15"/>
      <c r="Q262" s="15"/>
      <c r="R262" s="17"/>
      <c r="S262" s="496" t="s">
        <v>196</v>
      </c>
      <c r="T262" s="497"/>
      <c r="U262" s="497"/>
      <c r="V262" s="497"/>
      <c r="W262" s="497"/>
      <c r="X262" s="497"/>
      <c r="Y262" s="497"/>
      <c r="Z262" s="498"/>
    </row>
    <row r="263" spans="1:28" ht="18" customHeight="1">
      <c r="A263" s="494"/>
      <c r="B263" s="495"/>
      <c r="C263" s="83" t="s">
        <v>2</v>
      </c>
      <c r="D263" s="80"/>
      <c r="E263" s="80"/>
      <c r="G263" s="301" t="str">
        <f>G13</f>
        <v>RACHUNKOWOŚĆ DLA MENEDŻERÓW</v>
      </c>
      <c r="H263" s="82"/>
      <c r="I263" s="68"/>
      <c r="J263" s="6"/>
      <c r="K263" s="6"/>
      <c r="L263" s="6"/>
      <c r="M263" s="6"/>
      <c r="N263" s="6"/>
      <c r="O263" s="15"/>
      <c r="P263" s="15"/>
      <c r="Q263" s="15"/>
      <c r="R263" s="17"/>
      <c r="S263" s="182"/>
      <c r="T263" s="183"/>
      <c r="U263" s="183"/>
      <c r="V263" s="183"/>
      <c r="W263" s="183"/>
      <c r="X263" s="183"/>
      <c r="Y263" s="183"/>
      <c r="Z263" s="184"/>
    </row>
    <row r="264" spans="1:28" ht="18" customHeight="1" thickBot="1">
      <c r="A264" s="106"/>
      <c r="B264" s="67"/>
      <c r="C264" s="18"/>
      <c r="D264" s="5"/>
      <c r="E264" s="5"/>
      <c r="F264" s="5"/>
      <c r="G264" s="81"/>
      <c r="H264" s="19"/>
      <c r="I264" s="5"/>
      <c r="J264" s="19"/>
      <c r="K264" s="6"/>
      <c r="L264" s="6"/>
      <c r="M264" s="6"/>
      <c r="N264" s="6"/>
      <c r="O264" s="15"/>
      <c r="P264" s="15"/>
      <c r="Q264" s="15"/>
      <c r="R264" s="17"/>
      <c r="S264" s="501"/>
      <c r="T264" s="502"/>
      <c r="U264" s="502"/>
      <c r="V264" s="502"/>
      <c r="W264" s="502"/>
      <c r="X264" s="502"/>
      <c r="Y264" s="502"/>
      <c r="Z264" s="503"/>
    </row>
    <row r="265" spans="1:28" ht="18" customHeight="1" thickBot="1">
      <c r="A265" s="504"/>
      <c r="B265" s="505"/>
      <c r="C265" s="505"/>
      <c r="D265" s="505"/>
      <c r="E265" s="505"/>
      <c r="F265" s="505"/>
      <c r="G265" s="505"/>
      <c r="H265" s="505"/>
      <c r="I265" s="505"/>
      <c r="J265" s="505"/>
      <c r="K265" s="505"/>
      <c r="L265" s="505"/>
      <c r="M265" s="505"/>
      <c r="N265" s="505"/>
      <c r="O265" s="505"/>
      <c r="P265" s="505"/>
      <c r="Q265" s="505"/>
      <c r="R265" s="505"/>
      <c r="S265" s="505"/>
      <c r="T265" s="505"/>
      <c r="U265" s="505"/>
      <c r="V265" s="505"/>
      <c r="W265" s="505"/>
      <c r="X265" s="505"/>
      <c r="Y265" s="505"/>
      <c r="Z265" s="506"/>
    </row>
    <row r="266" spans="1:28" ht="18" customHeight="1">
      <c r="A266" s="507" t="s">
        <v>41</v>
      </c>
      <c r="B266" s="510" t="s">
        <v>3</v>
      </c>
      <c r="C266" s="513" t="s">
        <v>4</v>
      </c>
      <c r="D266" s="514"/>
      <c r="E266" s="515"/>
      <c r="F266" s="519" t="s">
        <v>5</v>
      </c>
      <c r="G266" s="520"/>
      <c r="H266" s="520"/>
      <c r="I266" s="520"/>
      <c r="J266" s="520"/>
      <c r="K266" s="519" t="s">
        <v>42</v>
      </c>
      <c r="L266" s="520"/>
      <c r="M266" s="520"/>
      <c r="N266" s="520"/>
      <c r="O266" s="520"/>
      <c r="P266" s="520"/>
      <c r="Q266" s="520"/>
      <c r="R266" s="520"/>
      <c r="S266" s="520"/>
      <c r="T266" s="520"/>
      <c r="U266" s="520"/>
      <c r="V266" s="520"/>
      <c r="W266" s="520"/>
      <c r="X266" s="520"/>
      <c r="Y266" s="520"/>
      <c r="Z266" s="521"/>
    </row>
    <row r="267" spans="1:28" ht="18" customHeight="1">
      <c r="A267" s="508"/>
      <c r="B267" s="511"/>
      <c r="C267" s="516"/>
      <c r="D267" s="517"/>
      <c r="E267" s="518"/>
      <c r="F267" s="547" t="s">
        <v>6</v>
      </c>
      <c r="G267" s="473" t="s">
        <v>7</v>
      </c>
      <c r="H267" s="473"/>
      <c r="I267" s="473"/>
      <c r="J267" s="527"/>
      <c r="K267" s="522" t="s">
        <v>43</v>
      </c>
      <c r="L267" s="523"/>
      <c r="M267" s="523"/>
      <c r="N267" s="524"/>
      <c r="O267" s="522" t="s">
        <v>44</v>
      </c>
      <c r="P267" s="523"/>
      <c r="Q267" s="523"/>
      <c r="R267" s="525"/>
      <c r="S267" s="526" t="s">
        <v>45</v>
      </c>
      <c r="T267" s="523"/>
      <c r="U267" s="523"/>
      <c r="V267" s="524"/>
      <c r="W267" s="522" t="s">
        <v>46</v>
      </c>
      <c r="X267" s="523"/>
      <c r="Y267" s="523"/>
      <c r="Z267" s="523"/>
    </row>
    <row r="268" spans="1:28" ht="18" customHeight="1">
      <c r="A268" s="508"/>
      <c r="B268" s="511"/>
      <c r="C268" s="534" t="s">
        <v>8</v>
      </c>
      <c r="D268" s="467" t="s">
        <v>9</v>
      </c>
      <c r="E268" s="470" t="s">
        <v>39</v>
      </c>
      <c r="F268" s="548"/>
      <c r="G268" s="473" t="s">
        <v>10</v>
      </c>
      <c r="H268" s="473" t="s">
        <v>11</v>
      </c>
      <c r="I268" s="473" t="s">
        <v>12</v>
      </c>
      <c r="J268" s="527" t="s">
        <v>37</v>
      </c>
      <c r="K268" s="531" t="s">
        <v>123</v>
      </c>
      <c r="L268" s="532"/>
      <c r="M268" s="532"/>
      <c r="N268" s="532"/>
      <c r="O268" s="532"/>
      <c r="P268" s="532"/>
      <c r="Q268" s="532"/>
      <c r="R268" s="532"/>
      <c r="S268" s="532"/>
      <c r="T268" s="532"/>
      <c r="U268" s="532"/>
      <c r="V268" s="532"/>
      <c r="W268" s="532"/>
      <c r="X268" s="532"/>
      <c r="Y268" s="532"/>
      <c r="Z268" s="533"/>
    </row>
    <row r="269" spans="1:28" ht="18" customHeight="1">
      <c r="A269" s="508"/>
      <c r="B269" s="511"/>
      <c r="C269" s="534"/>
      <c r="D269" s="468"/>
      <c r="E269" s="471"/>
      <c r="F269" s="548"/>
      <c r="G269" s="473"/>
      <c r="H269" s="473"/>
      <c r="I269" s="473"/>
      <c r="J269" s="527"/>
      <c r="K269" s="475" t="s">
        <v>10</v>
      </c>
      <c r="L269" s="477" t="s">
        <v>11</v>
      </c>
      <c r="M269" s="529" t="s">
        <v>12</v>
      </c>
      <c r="N269" s="13" t="s">
        <v>47</v>
      </c>
      <c r="O269" s="475" t="s">
        <v>10</v>
      </c>
      <c r="P269" s="477" t="s">
        <v>11</v>
      </c>
      <c r="Q269" s="529" t="s">
        <v>12</v>
      </c>
      <c r="R269" s="13" t="s">
        <v>47</v>
      </c>
      <c r="S269" s="475" t="s">
        <v>10</v>
      </c>
      <c r="T269" s="477" t="s">
        <v>11</v>
      </c>
      <c r="U269" s="529" t="s">
        <v>12</v>
      </c>
      <c r="V269" s="13" t="s">
        <v>47</v>
      </c>
      <c r="W269" s="475" t="s">
        <v>10</v>
      </c>
      <c r="X269" s="477" t="s">
        <v>11</v>
      </c>
      <c r="Y269" s="529" t="s">
        <v>12</v>
      </c>
      <c r="Z269" s="107" t="s">
        <v>47</v>
      </c>
    </row>
    <row r="270" spans="1:28" ht="18" customHeight="1" thickBot="1">
      <c r="A270" s="509"/>
      <c r="B270" s="512"/>
      <c r="C270" s="535"/>
      <c r="D270" s="469"/>
      <c r="E270" s="472"/>
      <c r="F270" s="549"/>
      <c r="G270" s="474"/>
      <c r="H270" s="474"/>
      <c r="I270" s="474"/>
      <c r="J270" s="528"/>
      <c r="K270" s="476"/>
      <c r="L270" s="474"/>
      <c r="M270" s="530"/>
      <c r="N270" s="12" t="s">
        <v>25</v>
      </c>
      <c r="O270" s="476"/>
      <c r="P270" s="474"/>
      <c r="Q270" s="530"/>
      <c r="R270" s="12" t="s">
        <v>25</v>
      </c>
      <c r="S270" s="476"/>
      <c r="T270" s="474"/>
      <c r="U270" s="530"/>
      <c r="V270" s="12" t="s">
        <v>25</v>
      </c>
      <c r="W270" s="476"/>
      <c r="X270" s="474"/>
      <c r="Y270" s="530"/>
      <c r="Z270" s="108" t="s">
        <v>25</v>
      </c>
    </row>
    <row r="271" spans="1:28" ht="20.149999999999999" customHeight="1" thickBot="1">
      <c r="A271" s="424" t="s">
        <v>226</v>
      </c>
      <c r="B271" s="614" t="s">
        <v>38</v>
      </c>
      <c r="C271" s="614"/>
      <c r="D271" s="614"/>
      <c r="E271" s="614"/>
      <c r="F271" s="614"/>
      <c r="G271" s="614"/>
      <c r="H271" s="614"/>
      <c r="I271" s="614"/>
      <c r="J271" s="614"/>
      <c r="K271" s="614"/>
      <c r="L271" s="615"/>
      <c r="M271" s="615"/>
      <c r="N271" s="615"/>
      <c r="O271" s="615"/>
      <c r="P271" s="615"/>
      <c r="Q271" s="615"/>
      <c r="R271" s="615"/>
      <c r="S271" s="615"/>
      <c r="T271" s="615"/>
      <c r="U271" s="615"/>
      <c r="V271" s="615"/>
      <c r="W271" s="615"/>
      <c r="X271" s="615"/>
      <c r="Y271" s="615"/>
      <c r="Z271" s="615"/>
      <c r="AA271" s="616"/>
    </row>
    <row r="272" spans="1:28" ht="18" customHeight="1">
      <c r="A272" s="206" t="s">
        <v>14</v>
      </c>
      <c r="B272" s="302" t="s">
        <v>168</v>
      </c>
      <c r="C272" s="303"/>
      <c r="D272" s="304">
        <v>2</v>
      </c>
      <c r="E272" s="304">
        <v>4</v>
      </c>
      <c r="F272" s="219">
        <f>SUM(G272:J272)</f>
        <v>35</v>
      </c>
      <c r="G272" s="215">
        <f t="shared" ref="G272:I275" si="82">(K272+O272+S272+W272)</f>
        <v>15</v>
      </c>
      <c r="H272" s="215">
        <f t="shared" si="82"/>
        <v>20</v>
      </c>
      <c r="I272" s="215">
        <f t="shared" si="82"/>
        <v>0</v>
      </c>
      <c r="J272" s="215">
        <f>(N272+R272+V272+Z272)</f>
        <v>0</v>
      </c>
      <c r="K272" s="212"/>
      <c r="L272" s="206"/>
      <c r="M272" s="206"/>
      <c r="N272" s="207"/>
      <c r="O272" s="212"/>
      <c r="P272" s="206"/>
      <c r="Q272" s="369"/>
      <c r="R272" s="210"/>
      <c r="S272" s="212">
        <v>15</v>
      </c>
      <c r="T272" s="206">
        <v>20</v>
      </c>
      <c r="U272" s="209"/>
      <c r="V272" s="210"/>
      <c r="W272" s="206"/>
      <c r="X272" s="206"/>
      <c r="Y272" s="209"/>
      <c r="Z272" s="370"/>
      <c r="AB272" s="345">
        <v>5</v>
      </c>
    </row>
    <row r="273" spans="1:28" ht="31.4" customHeight="1">
      <c r="A273" s="215" t="s">
        <v>15</v>
      </c>
      <c r="B273" s="302" t="s">
        <v>194</v>
      </c>
      <c r="C273" s="303">
        <v>1</v>
      </c>
      <c r="D273" s="304">
        <v>1</v>
      </c>
      <c r="E273" s="304">
        <v>6</v>
      </c>
      <c r="F273" s="219">
        <f>SUM(G273:J273)</f>
        <v>30</v>
      </c>
      <c r="G273" s="215">
        <f t="shared" si="82"/>
        <v>10</v>
      </c>
      <c r="H273" s="215">
        <f t="shared" si="82"/>
        <v>0</v>
      </c>
      <c r="I273" s="215">
        <f t="shared" si="82"/>
        <v>20</v>
      </c>
      <c r="J273" s="215">
        <f>(N273+R273+V273+Z273)</f>
        <v>0</v>
      </c>
      <c r="K273" s="217"/>
      <c r="L273" s="215"/>
      <c r="M273" s="215"/>
      <c r="N273" s="216"/>
      <c r="O273" s="305"/>
      <c r="P273" s="215"/>
      <c r="Q273" s="311"/>
      <c r="R273" s="306"/>
      <c r="S273" s="217"/>
      <c r="T273" s="215"/>
      <c r="U273" s="215"/>
      <c r="V273" s="306"/>
      <c r="W273" s="45">
        <v>10</v>
      </c>
      <c r="X273" s="215"/>
      <c r="Y273" s="215">
        <v>20</v>
      </c>
      <c r="Z273" s="371"/>
      <c r="AB273" s="345">
        <v>5</v>
      </c>
    </row>
    <row r="274" spans="1:28" ht="18" customHeight="1">
      <c r="A274" s="215" t="s">
        <v>16</v>
      </c>
      <c r="B274" s="302" t="s">
        <v>169</v>
      </c>
      <c r="C274" s="303">
        <v>1</v>
      </c>
      <c r="D274" s="304">
        <v>1</v>
      </c>
      <c r="E274" s="304">
        <v>8</v>
      </c>
      <c r="F274" s="219">
        <f>SUM(G274:J274)</f>
        <v>30</v>
      </c>
      <c r="G274" s="215">
        <f t="shared" si="82"/>
        <v>20</v>
      </c>
      <c r="H274" s="215">
        <f t="shared" si="82"/>
        <v>10</v>
      </c>
      <c r="I274" s="215">
        <f t="shared" si="82"/>
        <v>0</v>
      </c>
      <c r="J274" s="215">
        <f>(N274+R274+V274+Z274)</f>
        <v>0</v>
      </c>
      <c r="K274" s="217"/>
      <c r="L274" s="307"/>
      <c r="M274" s="307"/>
      <c r="N274" s="308"/>
      <c r="O274" s="45">
        <v>20</v>
      </c>
      <c r="P274" s="215">
        <v>10</v>
      </c>
      <c r="Q274" s="307"/>
      <c r="R274" s="308"/>
      <c r="S274" s="215"/>
      <c r="T274" s="215"/>
      <c r="U274" s="242"/>
      <c r="V274" s="243"/>
      <c r="W274" s="219"/>
      <c r="X274" s="215"/>
      <c r="Y274" s="307"/>
      <c r="Z274" s="372"/>
      <c r="AB274" s="345">
        <v>30</v>
      </c>
    </row>
    <row r="275" spans="1:28" ht="18" customHeight="1">
      <c r="A275" s="215" t="s">
        <v>17</v>
      </c>
      <c r="B275" s="302" t="s">
        <v>170</v>
      </c>
      <c r="C275" s="303"/>
      <c r="D275" s="304">
        <v>1</v>
      </c>
      <c r="E275" s="309">
        <v>2</v>
      </c>
      <c r="F275" s="219">
        <f>SUM(G275:J275)</f>
        <v>10</v>
      </c>
      <c r="G275" s="215">
        <f t="shared" si="82"/>
        <v>10</v>
      </c>
      <c r="H275" s="215">
        <f t="shared" si="82"/>
        <v>0</v>
      </c>
      <c r="I275" s="215">
        <f t="shared" si="82"/>
        <v>0</v>
      </c>
      <c r="J275" s="215">
        <f>(N275+R275+V275+Z275)</f>
        <v>0</v>
      </c>
      <c r="K275" s="217"/>
      <c r="L275" s="215"/>
      <c r="M275" s="215"/>
      <c r="N275" s="216"/>
      <c r="O275" s="219"/>
      <c r="P275" s="214"/>
      <c r="Q275" s="215"/>
      <c r="R275" s="216"/>
      <c r="S275" s="215"/>
      <c r="T275" s="215"/>
      <c r="U275" s="215"/>
      <c r="V275" s="216"/>
      <c r="W275" s="219">
        <v>10</v>
      </c>
      <c r="X275" s="215"/>
      <c r="Y275" s="215"/>
      <c r="Z275" s="373"/>
      <c r="AB275" s="345">
        <v>10</v>
      </c>
    </row>
    <row r="276" spans="1:28" ht="18" customHeight="1" thickBot="1">
      <c r="A276" s="215" t="s">
        <v>18</v>
      </c>
      <c r="B276" s="97" t="s">
        <v>75</v>
      </c>
      <c r="C276" s="61"/>
      <c r="D276" s="52">
        <v>3</v>
      </c>
      <c r="E276" s="52">
        <v>6</v>
      </c>
      <c r="F276" s="40">
        <f>SUM(G276:J276)</f>
        <v>45</v>
      </c>
      <c r="G276" s="56">
        <f>(K276+O276+S276+W276)</f>
        <v>0</v>
      </c>
      <c r="H276" s="56">
        <f>(L276+P276+T276+X276)</f>
        <v>0</v>
      </c>
      <c r="I276" s="56">
        <f>(M276+Q276+U276+Y276)</f>
        <v>0</v>
      </c>
      <c r="J276" s="56">
        <f>(N276+R276+V276+Z276)</f>
        <v>45</v>
      </c>
      <c r="K276" s="36"/>
      <c r="L276" s="14"/>
      <c r="M276" s="14"/>
      <c r="N276" s="35"/>
      <c r="O276" s="87"/>
      <c r="P276" s="37"/>
      <c r="Q276" s="37"/>
      <c r="R276" s="42">
        <v>15</v>
      </c>
      <c r="S276" s="36"/>
      <c r="T276" s="37"/>
      <c r="U276" s="37"/>
      <c r="V276" s="42">
        <v>15</v>
      </c>
      <c r="W276" s="36"/>
      <c r="X276" s="37"/>
      <c r="Y276" s="37"/>
      <c r="Z276" s="42">
        <v>15</v>
      </c>
      <c r="AB276" s="345">
        <v>60</v>
      </c>
    </row>
    <row r="277" spans="1:28" ht="35.4" customHeight="1" thickBot="1">
      <c r="A277" s="215" t="s">
        <v>30</v>
      </c>
      <c r="B277" s="133" t="s">
        <v>115</v>
      </c>
      <c r="C277" s="134"/>
      <c r="D277" s="135"/>
      <c r="E277" s="135">
        <v>20</v>
      </c>
      <c r="F277" s="63"/>
      <c r="G277" s="64"/>
      <c r="H277" s="64"/>
      <c r="I277" s="64"/>
      <c r="J277" s="76"/>
      <c r="K277" s="75"/>
      <c r="L277" s="72"/>
      <c r="M277" s="72"/>
      <c r="N277" s="73"/>
      <c r="O277" s="71"/>
      <c r="P277" s="74"/>
      <c r="Q277" s="74"/>
      <c r="R277" s="79"/>
      <c r="S277" s="75"/>
      <c r="T277" s="74"/>
      <c r="U277" s="74"/>
      <c r="V277" s="79"/>
      <c r="W277" s="75"/>
      <c r="X277" s="74"/>
      <c r="Y277" s="74"/>
      <c r="Z277" s="425" t="s">
        <v>118</v>
      </c>
    </row>
    <row r="278" spans="1:28" ht="20.149999999999999" customHeight="1" thickTop="1">
      <c r="A278" s="422"/>
      <c r="B278" s="550" t="s">
        <v>19</v>
      </c>
      <c r="C278" s="552">
        <f>SUM(C272:C277)</f>
        <v>2</v>
      </c>
      <c r="D278" s="489">
        <f t="shared" ref="D278:J278" si="83">SUM(D272:D277)</f>
        <v>8</v>
      </c>
      <c r="E278" s="485">
        <f t="shared" si="83"/>
        <v>46</v>
      </c>
      <c r="F278" s="487">
        <f t="shared" si="83"/>
        <v>150</v>
      </c>
      <c r="G278" s="489">
        <f t="shared" si="83"/>
        <v>55</v>
      </c>
      <c r="H278" s="489">
        <f t="shared" si="83"/>
        <v>30</v>
      </c>
      <c r="I278" s="489">
        <f t="shared" si="83"/>
        <v>20</v>
      </c>
      <c r="J278" s="485">
        <f t="shared" si="83"/>
        <v>45</v>
      </c>
      <c r="K278" s="410">
        <f>SUM(K272:K277)</f>
        <v>0</v>
      </c>
      <c r="L278" s="411">
        <f t="shared" ref="L278:Z278" si="84">SUM(L272:L277)</f>
        <v>0</v>
      </c>
      <c r="M278" s="411">
        <f t="shared" si="84"/>
        <v>0</v>
      </c>
      <c r="N278" s="412">
        <f t="shared" si="84"/>
        <v>0</v>
      </c>
      <c r="O278" s="410">
        <f t="shared" si="84"/>
        <v>20</v>
      </c>
      <c r="P278" s="411">
        <f t="shared" si="84"/>
        <v>10</v>
      </c>
      <c r="Q278" s="411">
        <f t="shared" si="84"/>
        <v>0</v>
      </c>
      <c r="R278" s="413">
        <f t="shared" si="84"/>
        <v>15</v>
      </c>
      <c r="S278" s="414">
        <f t="shared" si="84"/>
        <v>15</v>
      </c>
      <c r="T278" s="411">
        <f t="shared" si="84"/>
        <v>20</v>
      </c>
      <c r="U278" s="411">
        <f t="shared" si="84"/>
        <v>0</v>
      </c>
      <c r="V278" s="412">
        <f t="shared" si="84"/>
        <v>15</v>
      </c>
      <c r="W278" s="410">
        <f t="shared" si="84"/>
        <v>20</v>
      </c>
      <c r="X278" s="411">
        <f t="shared" si="84"/>
        <v>0</v>
      </c>
      <c r="Y278" s="411">
        <f t="shared" si="84"/>
        <v>20</v>
      </c>
      <c r="Z278" s="413">
        <f t="shared" si="84"/>
        <v>15</v>
      </c>
    </row>
    <row r="279" spans="1:28" ht="20.149999999999999" customHeight="1" thickBot="1">
      <c r="A279" s="423"/>
      <c r="B279" s="551"/>
      <c r="C279" s="553"/>
      <c r="D279" s="490"/>
      <c r="E279" s="486"/>
      <c r="F279" s="488"/>
      <c r="G279" s="490"/>
      <c r="H279" s="490"/>
      <c r="I279" s="490"/>
      <c r="J279" s="486"/>
      <c r="K279" s="491">
        <f>SUM(K278:N278)</f>
        <v>0</v>
      </c>
      <c r="L279" s="492"/>
      <c r="M279" s="492"/>
      <c r="N279" s="493"/>
      <c r="O279" s="491">
        <f>SUM(O278:R278)</f>
        <v>45</v>
      </c>
      <c r="P279" s="492"/>
      <c r="Q279" s="492"/>
      <c r="R279" s="493"/>
      <c r="S279" s="491">
        <f>SUM(S278:V278)</f>
        <v>50</v>
      </c>
      <c r="T279" s="492"/>
      <c r="U279" s="492"/>
      <c r="V279" s="493"/>
      <c r="W279" s="491">
        <f>SUM(W278:Z278)</f>
        <v>55</v>
      </c>
      <c r="X279" s="492"/>
      <c r="Y279" s="492"/>
      <c r="Z279" s="493"/>
      <c r="AA279" s="11" t="b">
        <f>SUM(K279:Z279)=F278</f>
        <v>1</v>
      </c>
    </row>
    <row r="280" spans="1:28" s="21" customFormat="1" ht="20.149999999999999" customHeight="1">
      <c r="A280" s="608" t="s">
        <v>230</v>
      </c>
      <c r="B280" s="555"/>
      <c r="C280" s="560" t="s">
        <v>8</v>
      </c>
      <c r="D280" s="563" t="s">
        <v>9</v>
      </c>
      <c r="E280" s="566" t="s">
        <v>39</v>
      </c>
      <c r="F280" s="569" t="s">
        <v>6</v>
      </c>
      <c r="G280" s="572" t="s">
        <v>10</v>
      </c>
      <c r="H280" s="572" t="s">
        <v>11</v>
      </c>
      <c r="I280" s="572" t="s">
        <v>12</v>
      </c>
      <c r="J280" s="575" t="s">
        <v>37</v>
      </c>
      <c r="K280" s="482" t="s">
        <v>43</v>
      </c>
      <c r="L280" s="483"/>
      <c r="M280" s="483"/>
      <c r="N280" s="484"/>
      <c r="O280" s="482" t="s">
        <v>44</v>
      </c>
      <c r="P280" s="483"/>
      <c r="Q280" s="483"/>
      <c r="R280" s="484"/>
      <c r="S280" s="482" t="s">
        <v>45</v>
      </c>
      <c r="T280" s="483"/>
      <c r="U280" s="483"/>
      <c r="V280" s="484"/>
      <c r="W280" s="482" t="s">
        <v>46</v>
      </c>
      <c r="X280" s="483"/>
      <c r="Y280" s="483"/>
      <c r="Z280" s="484"/>
      <c r="AB280" s="346"/>
    </row>
    <row r="281" spans="1:28" s="21" customFormat="1" ht="20.149999999999999" customHeight="1">
      <c r="A281" s="609"/>
      <c r="B281" s="557"/>
      <c r="C281" s="561"/>
      <c r="D281" s="564"/>
      <c r="E281" s="567"/>
      <c r="F281" s="570"/>
      <c r="G281" s="573"/>
      <c r="H281" s="573"/>
      <c r="I281" s="573"/>
      <c r="J281" s="576"/>
      <c r="K281" s="584" t="s">
        <v>10</v>
      </c>
      <c r="L281" s="583" t="s">
        <v>11</v>
      </c>
      <c r="M281" s="582" t="s">
        <v>12</v>
      </c>
      <c r="N281" s="415" t="s">
        <v>47</v>
      </c>
      <c r="O281" s="584" t="s">
        <v>10</v>
      </c>
      <c r="P281" s="583" t="s">
        <v>11</v>
      </c>
      <c r="Q281" s="582" t="s">
        <v>12</v>
      </c>
      <c r="R281" s="415" t="s">
        <v>47</v>
      </c>
      <c r="S281" s="584" t="s">
        <v>10</v>
      </c>
      <c r="T281" s="583" t="s">
        <v>11</v>
      </c>
      <c r="U281" s="582" t="s">
        <v>12</v>
      </c>
      <c r="V281" s="415" t="s">
        <v>47</v>
      </c>
      <c r="W281" s="584" t="s">
        <v>10</v>
      </c>
      <c r="X281" s="583" t="s">
        <v>11</v>
      </c>
      <c r="Y281" s="582" t="s">
        <v>12</v>
      </c>
      <c r="Z281" s="415" t="s">
        <v>47</v>
      </c>
      <c r="AB281" s="346"/>
    </row>
    <row r="282" spans="1:28" s="21" customFormat="1" ht="20.149999999999999" customHeight="1" thickBot="1">
      <c r="A282" s="609"/>
      <c r="B282" s="557"/>
      <c r="C282" s="562"/>
      <c r="D282" s="565"/>
      <c r="E282" s="568"/>
      <c r="F282" s="571"/>
      <c r="G282" s="574"/>
      <c r="H282" s="574"/>
      <c r="I282" s="574"/>
      <c r="J282" s="577"/>
      <c r="K282" s="585"/>
      <c r="L282" s="574"/>
      <c r="M282" s="565"/>
      <c r="N282" s="416" t="s">
        <v>25</v>
      </c>
      <c r="O282" s="585"/>
      <c r="P282" s="574"/>
      <c r="Q282" s="565"/>
      <c r="R282" s="416" t="s">
        <v>25</v>
      </c>
      <c r="S282" s="585"/>
      <c r="T282" s="574"/>
      <c r="U282" s="565"/>
      <c r="V282" s="416" t="s">
        <v>25</v>
      </c>
      <c r="W282" s="585"/>
      <c r="X282" s="574"/>
      <c r="Y282" s="565"/>
      <c r="Z282" s="416" t="s">
        <v>25</v>
      </c>
      <c r="AB282" s="346"/>
    </row>
    <row r="283" spans="1:28" s="21" customFormat="1" ht="20.149999999999999" customHeight="1">
      <c r="A283" s="609"/>
      <c r="B283" s="557"/>
      <c r="C283" s="578">
        <f>SUM(C$31,C$88,C278)</f>
        <v>10</v>
      </c>
      <c r="D283" s="478">
        <f t="shared" ref="D283:J283" si="85">SUM(D$31,D$88,D278)</f>
        <v>36</v>
      </c>
      <c r="E283" s="480">
        <f t="shared" si="85"/>
        <v>120</v>
      </c>
      <c r="F283" s="580">
        <f t="shared" si="85"/>
        <v>560</v>
      </c>
      <c r="G283" s="478">
        <f t="shared" si="85"/>
        <v>245</v>
      </c>
      <c r="H283" s="478">
        <f t="shared" si="85"/>
        <v>180</v>
      </c>
      <c r="I283" s="478">
        <f t="shared" si="85"/>
        <v>70</v>
      </c>
      <c r="J283" s="480">
        <f t="shared" si="85"/>
        <v>65</v>
      </c>
      <c r="K283" s="417">
        <f>SUM(K$31,K$88,K278)</f>
        <v>75</v>
      </c>
      <c r="L283" s="417">
        <f t="shared" ref="L283:Z283" si="86">SUM(L$31,L$88,L278)</f>
        <v>60</v>
      </c>
      <c r="M283" s="417">
        <f t="shared" si="86"/>
        <v>0</v>
      </c>
      <c r="N283" s="417">
        <f t="shared" si="86"/>
        <v>0</v>
      </c>
      <c r="O283" s="417">
        <f t="shared" si="86"/>
        <v>65</v>
      </c>
      <c r="P283" s="417">
        <f t="shared" si="86"/>
        <v>50</v>
      </c>
      <c r="Q283" s="417">
        <f t="shared" si="86"/>
        <v>35</v>
      </c>
      <c r="R283" s="417">
        <f t="shared" si="86"/>
        <v>15</v>
      </c>
      <c r="S283" s="417">
        <f t="shared" si="86"/>
        <v>85</v>
      </c>
      <c r="T283" s="417">
        <f t="shared" si="86"/>
        <v>70</v>
      </c>
      <c r="U283" s="417">
        <f t="shared" si="86"/>
        <v>15</v>
      </c>
      <c r="V283" s="417">
        <f t="shared" si="86"/>
        <v>35</v>
      </c>
      <c r="W283" s="417">
        <f t="shared" si="86"/>
        <v>20</v>
      </c>
      <c r="X283" s="417">
        <f t="shared" si="86"/>
        <v>0</v>
      </c>
      <c r="Y283" s="417">
        <f t="shared" si="86"/>
        <v>20</v>
      </c>
      <c r="Z283" s="417">
        <f t="shared" si="86"/>
        <v>15</v>
      </c>
      <c r="AB283" s="346"/>
    </row>
    <row r="284" spans="1:28" s="21" customFormat="1" ht="20.149999999999999" customHeight="1" thickBot="1">
      <c r="A284" s="609"/>
      <c r="B284" s="557"/>
      <c r="C284" s="579"/>
      <c r="D284" s="479"/>
      <c r="E284" s="481"/>
      <c r="F284" s="581"/>
      <c r="G284" s="479"/>
      <c r="H284" s="479"/>
      <c r="I284" s="479"/>
      <c r="J284" s="481"/>
      <c r="K284" s="455">
        <f>SUM(K283:N283)</f>
        <v>135</v>
      </c>
      <c r="L284" s="456"/>
      <c r="M284" s="456"/>
      <c r="N284" s="457"/>
      <c r="O284" s="455">
        <f>SUM(O283:R283)</f>
        <v>165</v>
      </c>
      <c r="P284" s="456"/>
      <c r="Q284" s="456"/>
      <c r="R284" s="457"/>
      <c r="S284" s="455">
        <f>SUM(S283:V283)</f>
        <v>205</v>
      </c>
      <c r="T284" s="456"/>
      <c r="U284" s="456"/>
      <c r="V284" s="457"/>
      <c r="W284" s="455">
        <f>SUM(W283:Z283)</f>
        <v>55</v>
      </c>
      <c r="X284" s="456"/>
      <c r="Y284" s="456"/>
      <c r="Z284" s="457"/>
      <c r="AA284" s="21" t="b">
        <f>SUM(K284:Z284)=F283</f>
        <v>1</v>
      </c>
      <c r="AB284" s="346"/>
    </row>
    <row r="285" spans="1:28" s="21" customFormat="1" ht="20.149999999999999" customHeight="1">
      <c r="A285" s="609"/>
      <c r="B285" s="557"/>
      <c r="C285" s="589" t="s">
        <v>20</v>
      </c>
      <c r="D285" s="590"/>
      <c r="E285" s="591"/>
      <c r="F285" s="604" t="s">
        <v>21</v>
      </c>
      <c r="G285" s="483"/>
      <c r="H285" s="483"/>
      <c r="I285" s="483"/>
      <c r="J285" s="484"/>
      <c r="K285" s="598">
        <f>SUM(IF(COUNTA(K271:N271)&gt;0,$C271,0),IF(COUNTA(K272:N272)&gt;0,$C272,0),IF(COUNTA(K273:N273)&gt;0,$C273,0),IF(COUNTA(K274:N274)&gt;0,$C274,0),IF(COUNTA(K275:N275)&gt;0,$C275,0),IF(COUNTA(K276:N276)&gt;0,$C276,0),IF(COUNTA(K277:N277)&gt;0,$C277,0),K$95)</f>
        <v>3</v>
      </c>
      <c r="L285" s="599"/>
      <c r="M285" s="599"/>
      <c r="N285" s="600"/>
      <c r="O285" s="598">
        <f t="shared" ref="O285" si="87">SUM(IF(COUNTA(O271:R271)&gt;0,$C271,0),IF(COUNTA(O272:R272)&gt;0,$C272,0),IF(COUNTA(O273:R273)&gt;0,$C273,0),IF(COUNTA(O274:R274)&gt;0,$C274,0),IF(COUNTA(O275:R275)&gt;0,$C275,0),IF(COUNTA(O276:R276)&gt;0,$C276,0),IF(COUNTA(O277:R277)&gt;0,$C277,0),O$95)</f>
        <v>3</v>
      </c>
      <c r="P285" s="599"/>
      <c r="Q285" s="599"/>
      <c r="R285" s="600"/>
      <c r="S285" s="598">
        <f t="shared" ref="S285" si="88">SUM(IF(COUNTA(S271:V271)&gt;0,$C271,0),IF(COUNTA(S272:V272)&gt;0,$C272,0),IF(COUNTA(S273:V273)&gt;0,$C273,0),IF(COUNTA(S274:V274)&gt;0,$C274,0),IF(COUNTA(S275:V275)&gt;0,$C275,0),IF(COUNTA(S276:V276)&gt;0,$C276,0),IF(COUNTA(S277:V277)&gt;0,$C277,0),S$95)</f>
        <v>3</v>
      </c>
      <c r="T285" s="599"/>
      <c r="U285" s="599"/>
      <c r="V285" s="600"/>
      <c r="W285" s="598">
        <f t="shared" ref="W285" si="89">SUM(IF(COUNTA(W271:Z271)&gt;0,$C271,0),IF(COUNTA(W272:Z272)&gt;0,$C272,0),IF(COUNTA(W273:Z273)&gt;0,$C273,0),IF(COUNTA(W274:Z274)&gt;0,$C274,0),IF(COUNTA(W275:Z275)&gt;0,$C275,0),IF(COUNTA(W276:Z276)&gt;0,$C276,0),IF(COUNTA(W277:Z277)&gt;0,$C277,0),W$95)</f>
        <v>1</v>
      </c>
      <c r="X285" s="599"/>
      <c r="Y285" s="599"/>
      <c r="Z285" s="600"/>
      <c r="AA285" s="62">
        <f>SUM(K285:Z285)</f>
        <v>10</v>
      </c>
      <c r="AB285" s="346" t="b">
        <f>AA285=C283</f>
        <v>1</v>
      </c>
    </row>
    <row r="286" spans="1:28" s="21" customFormat="1" ht="20.149999999999999" customHeight="1">
      <c r="A286" s="609"/>
      <c r="B286" s="557"/>
      <c r="C286" s="592"/>
      <c r="D286" s="593"/>
      <c r="E286" s="594"/>
      <c r="F286" s="601" t="s">
        <v>22</v>
      </c>
      <c r="G286" s="602"/>
      <c r="H286" s="602"/>
      <c r="I286" s="602"/>
      <c r="J286" s="603"/>
      <c r="K286" s="458">
        <f>SUM(IF(COUNTA(K271:N271)&gt;0,$D271,0),,IF(COUNTA(K272:N272)&gt;0,$D272,0),IF(COUNTA(K273:N273)&gt;0,$D273,0),IF(COUNTA(K274:N274)&gt;0,$D274,0),IF(COUNTA(K275:N275)&gt;0,$D275,0),IF(COUNTA(K276:N276)&gt;0,$D276/3,0),IF(COUNTA(K277:N277)&gt;0,$D277,0),K$96)</f>
        <v>10</v>
      </c>
      <c r="L286" s="459"/>
      <c r="M286" s="459"/>
      <c r="N286" s="460"/>
      <c r="O286" s="458">
        <f t="shared" ref="O286" si="90">SUM(IF(COUNTA(O271:R271)&gt;0,$D271,0),,IF(COUNTA(O272:R272)&gt;0,$D272,0),IF(COUNTA(O273:R273)&gt;0,$D273,0),IF(COUNTA(O274:R274)&gt;0,$D274,0),IF(COUNTA(O275:R275)&gt;0,$D275,0),IF(COUNTA(O276:R276)&gt;0,$D276/3,0),IF(COUNTA(O277:R277)&gt;0,$D277,0),O$96)</f>
        <v>10</v>
      </c>
      <c r="P286" s="459"/>
      <c r="Q286" s="459"/>
      <c r="R286" s="460"/>
      <c r="S286" s="458">
        <f t="shared" ref="S286" si="91">SUM(IF(COUNTA(S271:V271)&gt;0,$D271,0),,IF(COUNTA(S272:V272)&gt;0,$D272,0),IF(COUNTA(S273:V273)&gt;0,$D273,0),IF(COUNTA(S274:V274)&gt;0,$D274,0),IF(COUNTA(S275:V275)&gt;0,$D275,0),IF(COUNTA(S276:V276)&gt;0,$D276/3,0),IF(COUNTA(S277:V277)&gt;0,$D277,0),S$96)</f>
        <v>13</v>
      </c>
      <c r="T286" s="459"/>
      <c r="U286" s="459"/>
      <c r="V286" s="460"/>
      <c r="W286" s="458">
        <f t="shared" ref="W286" si="92">SUM(IF(COUNTA(W271:Z271)&gt;0,$D271,0),,IF(COUNTA(W272:Z272)&gt;0,$D272,0),IF(COUNTA(W273:Z273)&gt;0,$D273,0),IF(COUNTA(W274:Z274)&gt;0,$D274,0),IF(COUNTA(W275:Z275)&gt;0,$D275,0),IF(COUNTA(W276:Z276)&gt;0,$D276/3,0),IF(COUNTA(W277:Z277)&gt;0,$D277,0),W$96)</f>
        <v>3</v>
      </c>
      <c r="X286" s="459"/>
      <c r="Y286" s="459"/>
      <c r="Z286" s="460"/>
      <c r="AA286" s="62">
        <f>SUM(K286:Z286)</f>
        <v>36</v>
      </c>
      <c r="AB286" s="346" t="b">
        <f>AA286=D283</f>
        <v>1</v>
      </c>
    </row>
    <row r="287" spans="1:28" s="21" customFormat="1" ht="20.149999999999999" customHeight="1" thickBot="1">
      <c r="A287" s="610"/>
      <c r="B287" s="559"/>
      <c r="C287" s="595"/>
      <c r="D287" s="596"/>
      <c r="E287" s="597"/>
      <c r="F287" s="461" t="s">
        <v>39</v>
      </c>
      <c r="G287" s="462"/>
      <c r="H287" s="462"/>
      <c r="I287" s="462"/>
      <c r="J287" s="463"/>
      <c r="K287" s="455">
        <f>SUM(IF(COUNTA(K271:N271)&gt;0,$E271,0),IF(COUNTA(K272:N272)&gt;0,$E272,0),IF(COUNTA(K273:N273)&gt;0,$E273,0),IF(COUNTA(K274:N274)&gt;0,$E274,0),IF(COUNTA(K275:N275)&gt;0,$E275,0),IF(COUNTA(K276:N276)&gt;0,$E276/3,0),IF(COUNTA(K277:N277)&gt;0,$E277,0),K$97)</f>
        <v>30</v>
      </c>
      <c r="L287" s="456"/>
      <c r="M287" s="456"/>
      <c r="N287" s="457"/>
      <c r="O287" s="455">
        <f t="shared" ref="O287" si="93">SUM(IF(COUNTA(O271:R271)&gt;0,$E271,0),IF(COUNTA(O272:R272)&gt;0,$E272,0),IF(COUNTA(O273:R273)&gt;0,$E273,0),IF(COUNTA(O274:R274)&gt;0,$E274,0),IF(COUNTA(O275:R275)&gt;0,$E275,0),IF(COUNTA(O276:R276)&gt;0,$E276/3,0),IF(COUNTA(O277:R277)&gt;0,$E277,0),O$97)</f>
        <v>30</v>
      </c>
      <c r="P287" s="456"/>
      <c r="Q287" s="456"/>
      <c r="R287" s="457"/>
      <c r="S287" s="455">
        <f t="shared" ref="S287" si="94">SUM(IF(COUNTA(S271:V271)&gt;0,$E271,0),IF(COUNTA(S272:V272)&gt;0,$E272,0),IF(COUNTA(S273:V273)&gt;0,$E273,0),IF(COUNTA(S274:V274)&gt;0,$E274,0),IF(COUNTA(S275:V275)&gt;0,$E275,0),IF(COUNTA(S276:V276)&gt;0,$E276/3,0),IF(COUNTA(S277:V277)&gt;0,$E277,0),S$97)</f>
        <v>30</v>
      </c>
      <c r="T287" s="456"/>
      <c r="U287" s="456"/>
      <c r="V287" s="457"/>
      <c r="W287" s="455">
        <f t="shared" ref="W287" si="95">SUM(IF(COUNTA(W271:Z271)&gt;0,$E271,0),IF(COUNTA(W272:Z272)&gt;0,$E272,0),IF(COUNTA(W273:Z273)&gt;0,$E273,0),IF(COUNTA(W274:Z274)&gt;0,$E274,0),IF(COUNTA(W275:Z275)&gt;0,$E275,0),IF(COUNTA(W276:Z276)&gt;0,$E276/3,0),IF(COUNTA(W277:Z277)&gt;0,$E277,0),W$97)</f>
        <v>30</v>
      </c>
      <c r="X287" s="456"/>
      <c r="Y287" s="456"/>
      <c r="Z287" s="457"/>
      <c r="AA287" s="62">
        <f>SUM(K287:Z287)</f>
        <v>120</v>
      </c>
      <c r="AB287" s="346" t="b">
        <f>AA287=E283</f>
        <v>1</v>
      </c>
    </row>
    <row r="288" spans="1:28" ht="18" customHeight="1">
      <c r="A288" s="117"/>
      <c r="B288" s="92"/>
      <c r="C288" s="92"/>
      <c r="D288" s="92"/>
      <c r="E288" s="92"/>
      <c r="F288" s="167">
        <f>F283/'nie dot 1'!F283</f>
        <v>0.60215053763440862</v>
      </c>
      <c r="G288" s="92"/>
      <c r="H288" s="92"/>
      <c r="I288" s="92"/>
      <c r="J288" s="92"/>
      <c r="K288" s="92"/>
      <c r="L288" s="92"/>
      <c r="M288" s="92"/>
      <c r="N288" s="93"/>
      <c r="O288" s="91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118"/>
    </row>
    <row r="289" spans="1:31" ht="18" customHeight="1">
      <c r="A289" s="109" t="s">
        <v>23</v>
      </c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22"/>
      <c r="O289" s="23"/>
      <c r="P289" s="9" t="s">
        <v>60</v>
      </c>
      <c r="Q289" s="1"/>
      <c r="R289" s="4"/>
      <c r="S289" s="4"/>
      <c r="T289" s="4"/>
      <c r="U289" s="4"/>
      <c r="V289" s="6" t="str">
        <f>$V$42</f>
        <v>2023/2024</v>
      </c>
      <c r="W289" s="24"/>
      <c r="Y289" s="4"/>
      <c r="Z289" s="110"/>
    </row>
    <row r="290" spans="1:31" ht="18" customHeight="1">
      <c r="A290" s="109"/>
      <c r="B290" s="5" t="str">
        <f>$B$43</f>
        <v>1. Język obcy do wyboru spośród: 1. Język angielski. 2. Język niemiecki. 3. Język rosyjski.</v>
      </c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22"/>
      <c r="O290" s="23"/>
      <c r="P290" s="9"/>
      <c r="Q290" s="1"/>
      <c r="R290" s="4"/>
      <c r="S290" s="4"/>
      <c r="T290" s="4"/>
      <c r="U290" s="4"/>
      <c r="V290" s="4"/>
      <c r="W290" s="24"/>
      <c r="Y290" s="4"/>
      <c r="Z290" s="110"/>
    </row>
    <row r="291" spans="1:31" ht="18" customHeight="1">
      <c r="A291" s="119"/>
      <c r="B291" s="5" t="str">
        <f>$B$44</f>
        <v>2. Studentów obowiązuje zaliczenie na ocenę wszystkich przedmiotów.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25"/>
      <c r="O291" s="26"/>
      <c r="P291" s="16" t="s">
        <v>24</v>
      </c>
      <c r="Q291" s="1"/>
      <c r="R291" s="10"/>
      <c r="S291" s="10"/>
      <c r="T291" s="10"/>
      <c r="U291" s="10"/>
      <c r="V291" s="10"/>
      <c r="W291" s="10"/>
      <c r="X291" s="10"/>
      <c r="Y291" s="10"/>
      <c r="Z291" s="111"/>
    </row>
    <row r="292" spans="1:31" ht="18" customHeight="1">
      <c r="A292" s="119"/>
      <c r="B292" s="5" t="str">
        <f>$B$45</f>
        <v>3. Warunkiem zaliczenia ostatniego semestru Seminarium dyplomowego jest przygotowanie i złożenie pracy dyplomowej w systemie APD.</v>
      </c>
      <c r="C292" s="1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25"/>
      <c r="O292" s="26"/>
      <c r="P292" s="9" t="s">
        <v>10</v>
      </c>
      <c r="Q292" s="27" t="s">
        <v>49</v>
      </c>
      <c r="R292" s="10"/>
      <c r="S292" s="10"/>
      <c r="T292" s="10"/>
      <c r="U292" s="10"/>
      <c r="V292" s="10"/>
      <c r="W292" s="10"/>
      <c r="X292" s="10"/>
      <c r="Y292" s="10"/>
      <c r="Z292" s="111"/>
    </row>
    <row r="293" spans="1:31" ht="18" customHeight="1">
      <c r="A293" s="119"/>
      <c r="B293" s="5" t="str">
        <f>$B$46</f>
        <v xml:space="preserve">4. Możliwość realizacji metodą synchroniczną wykładów, które zostaną zaplanowane do realizacji w piątki 
</v>
      </c>
      <c r="C293" s="5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22"/>
      <c r="O293" s="26"/>
      <c r="P293" s="9" t="s">
        <v>11</v>
      </c>
      <c r="Q293" s="27" t="s">
        <v>50</v>
      </c>
      <c r="R293" s="10"/>
      <c r="S293" s="10"/>
      <c r="T293" s="9"/>
      <c r="U293" s="10"/>
      <c r="V293" s="10"/>
      <c r="W293" s="10"/>
      <c r="X293" s="10"/>
      <c r="Y293" s="10"/>
      <c r="Z293" s="111"/>
    </row>
    <row r="294" spans="1:31" ht="18" customHeight="1">
      <c r="A294" s="119"/>
      <c r="B294" s="5" t="str">
        <f>$B$47</f>
        <v>(zgodnie z harmonogramem zjazdów i rozkładem zajęć).</v>
      </c>
      <c r="C294" s="15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22"/>
      <c r="O294" s="26"/>
      <c r="P294" s="9" t="s">
        <v>12</v>
      </c>
      <c r="Q294" s="27" t="s">
        <v>51</v>
      </c>
      <c r="R294" s="10"/>
      <c r="S294" s="10"/>
      <c r="T294" s="10"/>
      <c r="U294" s="10"/>
      <c r="V294" s="10"/>
      <c r="W294" s="10"/>
      <c r="X294" s="10"/>
      <c r="Y294" s="10"/>
      <c r="Z294" s="111"/>
    </row>
    <row r="295" spans="1:31" ht="18" customHeight="1">
      <c r="A295" s="119"/>
      <c r="C295" s="15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22"/>
      <c r="O295" s="26"/>
      <c r="P295" s="9" t="s">
        <v>47</v>
      </c>
      <c r="Q295" s="27" t="s">
        <v>52</v>
      </c>
      <c r="R295" s="10"/>
      <c r="S295" s="10"/>
      <c r="T295" s="10"/>
      <c r="U295" s="10"/>
      <c r="V295" s="10"/>
      <c r="W295" s="10"/>
      <c r="X295" s="10"/>
      <c r="Y295" s="10"/>
      <c r="Z295" s="111"/>
    </row>
    <row r="296" spans="1:31" ht="18" customHeight="1">
      <c r="A296" s="119"/>
      <c r="B296" s="15"/>
      <c r="C296" s="15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22"/>
      <c r="O296" s="26"/>
      <c r="P296" s="9" t="s">
        <v>25</v>
      </c>
      <c r="Q296" s="27" t="s">
        <v>53</v>
      </c>
      <c r="R296" s="10"/>
      <c r="S296" s="10"/>
      <c r="T296" s="10"/>
      <c r="U296" s="9"/>
      <c r="V296" s="9"/>
      <c r="W296" s="9"/>
      <c r="X296" s="9"/>
      <c r="Y296" s="10"/>
      <c r="Z296" s="111"/>
    </row>
    <row r="297" spans="1:31" ht="18" customHeight="1">
      <c r="A297" s="120"/>
      <c r="B297" s="15"/>
      <c r="C297" s="15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22"/>
      <c r="O297" s="26"/>
      <c r="P297" s="9" t="s">
        <v>54</v>
      </c>
      <c r="Q297" s="27" t="s">
        <v>55</v>
      </c>
      <c r="R297" s="10"/>
      <c r="S297" s="10"/>
      <c r="T297" s="10"/>
      <c r="U297" s="10"/>
      <c r="V297" s="10"/>
      <c r="W297" s="10"/>
      <c r="X297" s="10"/>
      <c r="Y297" s="10"/>
      <c r="Z297" s="111"/>
    </row>
    <row r="298" spans="1:31" ht="18" customHeight="1" thickBot="1">
      <c r="A298" s="120"/>
      <c r="B298" s="98"/>
      <c r="C298" s="15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22"/>
      <c r="O298" s="26"/>
      <c r="P298" s="28"/>
      <c r="Q298" s="340" t="s">
        <v>26</v>
      </c>
      <c r="R298" s="9" t="s">
        <v>27</v>
      </c>
      <c r="S298" s="10"/>
      <c r="T298" s="10"/>
      <c r="U298" s="10"/>
      <c r="V298" s="10"/>
      <c r="W298" s="10"/>
      <c r="X298" s="10"/>
      <c r="Y298" s="10"/>
      <c r="Z298" s="111"/>
    </row>
    <row r="299" spans="1:31" ht="18" customHeight="1" thickBot="1">
      <c r="A299" s="120"/>
      <c r="B299" s="94"/>
      <c r="C299" s="15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22"/>
      <c r="O299" s="26"/>
      <c r="P299" s="404"/>
      <c r="Q299" s="405" t="s">
        <v>26</v>
      </c>
      <c r="R299" s="191" t="s">
        <v>221</v>
      </c>
      <c r="S299" s="201"/>
      <c r="T299" s="201"/>
      <c r="U299" s="10"/>
      <c r="V299" s="10"/>
      <c r="W299" s="10"/>
      <c r="X299" s="10"/>
      <c r="Y299" s="10"/>
      <c r="Z299" s="111"/>
    </row>
    <row r="300" spans="1:31" ht="18" customHeight="1">
      <c r="A300" s="120"/>
      <c r="B300" s="15"/>
      <c r="C300" s="15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22"/>
      <c r="O300" s="26"/>
      <c r="P300" s="95"/>
      <c r="Q300" s="340"/>
      <c r="R300" s="9"/>
      <c r="S300" s="10"/>
      <c r="T300" s="10"/>
      <c r="U300" s="10"/>
      <c r="V300" s="10"/>
      <c r="W300" s="10"/>
      <c r="X300" s="10"/>
      <c r="Y300" s="10"/>
      <c r="Z300" s="111"/>
    </row>
    <row r="301" spans="1:31" ht="18" customHeight="1">
      <c r="A301" s="112"/>
      <c r="B301" s="95"/>
      <c r="C301" s="95"/>
      <c r="D301" s="113"/>
      <c r="E301" s="113"/>
      <c r="F301" s="113"/>
      <c r="G301" s="113"/>
      <c r="H301" s="113"/>
      <c r="I301" s="113"/>
      <c r="J301" s="95"/>
      <c r="K301" s="95"/>
      <c r="L301" s="95"/>
      <c r="M301" s="95"/>
      <c r="N301" s="114"/>
      <c r="O301" s="464" t="s">
        <v>93</v>
      </c>
      <c r="P301" s="465"/>
      <c r="Q301" s="465"/>
      <c r="R301" s="465"/>
      <c r="S301" s="465"/>
      <c r="T301" s="465"/>
      <c r="U301" s="465"/>
      <c r="V301" s="465"/>
      <c r="W301" s="465"/>
      <c r="X301" s="465"/>
      <c r="Y301" s="465"/>
      <c r="Z301" s="466"/>
    </row>
    <row r="302" spans="1:31" ht="18" customHeight="1">
      <c r="AB302" s="347"/>
      <c r="AC302" s="101"/>
      <c r="AD302" s="101"/>
      <c r="AE302" s="101"/>
    </row>
    <row r="303" spans="1:31" ht="18" customHeight="1">
      <c r="AB303" s="347"/>
      <c r="AC303" s="101"/>
      <c r="AD303" s="101"/>
      <c r="AE303" s="101"/>
    </row>
    <row r="304" spans="1:31" ht="18" customHeight="1">
      <c r="AB304" s="347"/>
      <c r="AC304" s="101"/>
      <c r="AD304" s="318"/>
      <c r="AE304" s="328"/>
    </row>
    <row r="305" spans="28:31" ht="18" customHeight="1">
      <c r="AB305" s="347"/>
      <c r="AC305" s="101"/>
      <c r="AD305" s="318"/>
      <c r="AE305" s="328"/>
    </row>
    <row r="306" spans="28:31" ht="18" customHeight="1">
      <c r="AB306" s="348"/>
      <c r="AC306" s="101"/>
      <c r="AD306" s="320"/>
      <c r="AE306" s="328"/>
    </row>
    <row r="307" spans="28:31" ht="18" customHeight="1">
      <c r="AB307" s="347"/>
      <c r="AC307" s="101"/>
      <c r="AD307" s="101"/>
      <c r="AE307" s="101"/>
    </row>
  </sheetData>
  <mergeCells count="664">
    <mergeCell ref="K241:N241"/>
    <mergeCell ref="O241:R241"/>
    <mergeCell ref="S241:V241"/>
    <mergeCell ref="W241:Z241"/>
    <mergeCell ref="B271:K271"/>
    <mergeCell ref="L271:AA271"/>
    <mergeCell ref="C237:C238"/>
    <mergeCell ref="D237:D238"/>
    <mergeCell ref="E237:E238"/>
    <mergeCell ref="F237:F238"/>
    <mergeCell ref="G237:G238"/>
    <mergeCell ref="H237:H238"/>
    <mergeCell ref="I237:I238"/>
    <mergeCell ref="J237:J238"/>
    <mergeCell ref="C239:E241"/>
    <mergeCell ref="F241:J241"/>
    <mergeCell ref="K238:N238"/>
    <mergeCell ref="O238:R238"/>
    <mergeCell ref="S238:V238"/>
    <mergeCell ref="A234:B241"/>
    <mergeCell ref="C234:C236"/>
    <mergeCell ref="W238:Z238"/>
    <mergeCell ref="F239:J239"/>
    <mergeCell ref="K239:N239"/>
    <mergeCell ref="A214:B214"/>
    <mergeCell ref="S214:Z214"/>
    <mergeCell ref="A215:B215"/>
    <mergeCell ref="S215:Z215"/>
    <mergeCell ref="K234:N234"/>
    <mergeCell ref="O234:R234"/>
    <mergeCell ref="S234:V234"/>
    <mergeCell ref="W234:Z234"/>
    <mergeCell ref="K235:K236"/>
    <mergeCell ref="L235:L236"/>
    <mergeCell ref="M235:M236"/>
    <mergeCell ref="O235:O236"/>
    <mergeCell ref="P235:P236"/>
    <mergeCell ref="Q235:Q236"/>
    <mergeCell ref="S235:S236"/>
    <mergeCell ref="T235:T236"/>
    <mergeCell ref="U235:U236"/>
    <mergeCell ref="W235:W236"/>
    <mergeCell ref="X235:X236"/>
    <mergeCell ref="Y235:Y236"/>
    <mergeCell ref="B232:B233"/>
    <mergeCell ref="C232:C233"/>
    <mergeCell ref="D232:D233"/>
    <mergeCell ref="E232:E233"/>
    <mergeCell ref="U281:U282"/>
    <mergeCell ref="W281:W282"/>
    <mergeCell ref="X281:X282"/>
    <mergeCell ref="K281:K282"/>
    <mergeCell ref="B21:K21"/>
    <mergeCell ref="L21:AA21"/>
    <mergeCell ref="B74:K74"/>
    <mergeCell ref="L74:AA74"/>
    <mergeCell ref="B128:K128"/>
    <mergeCell ref="L128:AA128"/>
    <mergeCell ref="B177:K177"/>
    <mergeCell ref="L177:AA177"/>
    <mergeCell ref="B224:K224"/>
    <mergeCell ref="L224:AA224"/>
    <mergeCell ref="A218:Z218"/>
    <mergeCell ref="A219:A223"/>
    <mergeCell ref="B219:B223"/>
    <mergeCell ref="W222:W223"/>
    <mergeCell ref="X222:X223"/>
    <mergeCell ref="Y222:Y223"/>
    <mergeCell ref="C221:C223"/>
    <mergeCell ref="D221:D223"/>
    <mergeCell ref="E221:E223"/>
    <mergeCell ref="G221:G223"/>
    <mergeCell ref="S279:V279"/>
    <mergeCell ref="B278:B279"/>
    <mergeCell ref="C278:C279"/>
    <mergeCell ref="D278:D279"/>
    <mergeCell ref="S12:Z12"/>
    <mergeCell ref="S13:Z13"/>
    <mergeCell ref="S65:Z65"/>
    <mergeCell ref="S66:Z66"/>
    <mergeCell ref="C285:E287"/>
    <mergeCell ref="F285:J285"/>
    <mergeCell ref="K285:N285"/>
    <mergeCell ref="O285:R285"/>
    <mergeCell ref="S285:V285"/>
    <mergeCell ref="W285:Z285"/>
    <mergeCell ref="F286:J286"/>
    <mergeCell ref="K286:N286"/>
    <mergeCell ref="O286:R286"/>
    <mergeCell ref="S286:V286"/>
    <mergeCell ref="C283:C284"/>
    <mergeCell ref="D283:D284"/>
    <mergeCell ref="E283:E284"/>
    <mergeCell ref="F283:F284"/>
    <mergeCell ref="G283:G284"/>
    <mergeCell ref="H283:H284"/>
    <mergeCell ref="A280:B287"/>
    <mergeCell ref="C280:C282"/>
    <mergeCell ref="D280:D282"/>
    <mergeCell ref="E280:E282"/>
    <mergeCell ref="F280:F282"/>
    <mergeCell ref="G280:G282"/>
    <mergeCell ref="H280:H282"/>
    <mergeCell ref="I280:I282"/>
    <mergeCell ref="J280:J282"/>
    <mergeCell ref="S281:S282"/>
    <mergeCell ref="T281:T282"/>
    <mergeCell ref="S240:V240"/>
    <mergeCell ref="W240:Z240"/>
    <mergeCell ref="O255:Z255"/>
    <mergeCell ref="F240:J240"/>
    <mergeCell ref="K240:N240"/>
    <mergeCell ref="O240:R240"/>
    <mergeCell ref="S269:S270"/>
    <mergeCell ref="T269:T270"/>
    <mergeCell ref="Q269:Q270"/>
    <mergeCell ref="S280:V280"/>
    <mergeCell ref="W280:Z280"/>
    <mergeCell ref="Y281:Y282"/>
    <mergeCell ref="L281:L282"/>
    <mergeCell ref="M281:M282"/>
    <mergeCell ref="O281:O282"/>
    <mergeCell ref="P281:P282"/>
    <mergeCell ref="Q281:Q282"/>
    <mergeCell ref="W279:Z279"/>
    <mergeCell ref="H278:H279"/>
    <mergeCell ref="I278:I279"/>
    <mergeCell ref="J278:J279"/>
    <mergeCell ref="K279:N279"/>
    <mergeCell ref="O239:R239"/>
    <mergeCell ref="S239:V239"/>
    <mergeCell ref="W239:Z239"/>
    <mergeCell ref="F234:F236"/>
    <mergeCell ref="G234:G236"/>
    <mergeCell ref="H234:H236"/>
    <mergeCell ref="I234:I236"/>
    <mergeCell ref="J234:J236"/>
    <mergeCell ref="S233:V233"/>
    <mergeCell ref="W233:Z233"/>
    <mergeCell ref="K233:N233"/>
    <mergeCell ref="O233:R233"/>
    <mergeCell ref="F232:F233"/>
    <mergeCell ref="G232:G233"/>
    <mergeCell ref="H232:H233"/>
    <mergeCell ref="I232:I233"/>
    <mergeCell ref="J232:J233"/>
    <mergeCell ref="D234:D236"/>
    <mergeCell ref="E234:E236"/>
    <mergeCell ref="M222:M223"/>
    <mergeCell ref="O222:O223"/>
    <mergeCell ref="P222:P223"/>
    <mergeCell ref="Q222:Q223"/>
    <mergeCell ref="H221:H223"/>
    <mergeCell ref="I221:I223"/>
    <mergeCell ref="F220:F223"/>
    <mergeCell ref="G220:J220"/>
    <mergeCell ref="C219:E220"/>
    <mergeCell ref="F219:J219"/>
    <mergeCell ref="K219:Z219"/>
    <mergeCell ref="K220:N220"/>
    <mergeCell ref="O220:R220"/>
    <mergeCell ref="S220:V220"/>
    <mergeCell ref="W220:Z220"/>
    <mergeCell ref="J221:J223"/>
    <mergeCell ref="K221:Z221"/>
    <mergeCell ref="K222:K223"/>
    <mergeCell ref="L222:L223"/>
    <mergeCell ref="S222:S223"/>
    <mergeCell ref="T222:T223"/>
    <mergeCell ref="U222:U223"/>
    <mergeCell ref="A216:B216"/>
    <mergeCell ref="C209:R211"/>
    <mergeCell ref="S209:Z209"/>
    <mergeCell ref="A210:B210"/>
    <mergeCell ref="S217:Z217"/>
    <mergeCell ref="O208:Z208"/>
    <mergeCell ref="H189:H190"/>
    <mergeCell ref="I189:I190"/>
    <mergeCell ref="J189:J190"/>
    <mergeCell ref="S190:V190"/>
    <mergeCell ref="S193:V193"/>
    <mergeCell ref="W193:Z193"/>
    <mergeCell ref="O191:R191"/>
    <mergeCell ref="A213:B213"/>
    <mergeCell ref="K191:N191"/>
    <mergeCell ref="K190:N190"/>
    <mergeCell ref="O190:R190"/>
    <mergeCell ref="C191:E193"/>
    <mergeCell ref="F193:J193"/>
    <mergeCell ref="K193:N193"/>
    <mergeCell ref="O193:R193"/>
    <mergeCell ref="A186:B193"/>
    <mergeCell ref="C186:C188"/>
    <mergeCell ref="D186:D188"/>
    <mergeCell ref="W185:Z185"/>
    <mergeCell ref="H186:H188"/>
    <mergeCell ref="E186:E188"/>
    <mergeCell ref="X187:X188"/>
    <mergeCell ref="C189:C190"/>
    <mergeCell ref="D189:D190"/>
    <mergeCell ref="E189:E190"/>
    <mergeCell ref="S192:V192"/>
    <mergeCell ref="W191:Z191"/>
    <mergeCell ref="F192:J192"/>
    <mergeCell ref="K192:N192"/>
    <mergeCell ref="O192:R192"/>
    <mergeCell ref="W192:Z192"/>
    <mergeCell ref="S191:V191"/>
    <mergeCell ref="F189:F190"/>
    <mergeCell ref="W190:Z190"/>
    <mergeCell ref="G189:G190"/>
    <mergeCell ref="F191:J191"/>
    <mergeCell ref="O186:R186"/>
    <mergeCell ref="Q187:Q188"/>
    <mergeCell ref="W186:Z186"/>
    <mergeCell ref="K187:K188"/>
    <mergeCell ref="I186:I188"/>
    <mergeCell ref="Y187:Y188"/>
    <mergeCell ref="B184:B185"/>
    <mergeCell ref="C184:C185"/>
    <mergeCell ref="D184:D185"/>
    <mergeCell ref="S185:V185"/>
    <mergeCell ref="S186:V186"/>
    <mergeCell ref="L187:L188"/>
    <mergeCell ref="M187:M188"/>
    <mergeCell ref="O187:O188"/>
    <mergeCell ref="S187:S188"/>
    <mergeCell ref="T187:T188"/>
    <mergeCell ref="U187:U188"/>
    <mergeCell ref="K185:N185"/>
    <mergeCell ref="O185:R185"/>
    <mergeCell ref="E184:E185"/>
    <mergeCell ref="F184:F185"/>
    <mergeCell ref="G184:G185"/>
    <mergeCell ref="F186:F188"/>
    <mergeCell ref="J184:J185"/>
    <mergeCell ref="G186:G188"/>
    <mergeCell ref="H184:H185"/>
    <mergeCell ref="I184:I185"/>
    <mergeCell ref="P187:P188"/>
    <mergeCell ref="J186:J188"/>
    <mergeCell ref="K186:N186"/>
    <mergeCell ref="W175:W176"/>
    <mergeCell ref="M175:M176"/>
    <mergeCell ref="O175:O176"/>
    <mergeCell ref="P175:P176"/>
    <mergeCell ref="Q175:Q176"/>
    <mergeCell ref="H174:H176"/>
    <mergeCell ref="I174:I176"/>
    <mergeCell ref="T175:T176"/>
    <mergeCell ref="U175:U176"/>
    <mergeCell ref="L175:L176"/>
    <mergeCell ref="S175:S176"/>
    <mergeCell ref="W187:W188"/>
    <mergeCell ref="X175:X176"/>
    <mergeCell ref="F173:F176"/>
    <mergeCell ref="G173:J173"/>
    <mergeCell ref="A169:B169"/>
    <mergeCell ref="S170:Z170"/>
    <mergeCell ref="A171:Z171"/>
    <mergeCell ref="A172:A176"/>
    <mergeCell ref="B172:B176"/>
    <mergeCell ref="C172:E173"/>
    <mergeCell ref="F172:J172"/>
    <mergeCell ref="K172:Z172"/>
    <mergeCell ref="K173:N173"/>
    <mergeCell ref="O173:R173"/>
    <mergeCell ref="Y175:Y176"/>
    <mergeCell ref="C174:C176"/>
    <mergeCell ref="D174:D176"/>
    <mergeCell ref="E174:E176"/>
    <mergeCell ref="G174:G176"/>
    <mergeCell ref="S173:V173"/>
    <mergeCell ref="W173:Z173"/>
    <mergeCell ref="J174:J176"/>
    <mergeCell ref="K174:Z174"/>
    <mergeCell ref="K175:K176"/>
    <mergeCell ref="A168:B168"/>
    <mergeCell ref="S168:Z168"/>
    <mergeCell ref="S146:V146"/>
    <mergeCell ref="W146:Z146"/>
    <mergeCell ref="O161:Z161"/>
    <mergeCell ref="C162:R164"/>
    <mergeCell ref="S162:Z162"/>
    <mergeCell ref="C144:E146"/>
    <mergeCell ref="W144:Z144"/>
    <mergeCell ref="F145:J145"/>
    <mergeCell ref="K145:N145"/>
    <mergeCell ref="O145:R145"/>
    <mergeCell ref="S145:V145"/>
    <mergeCell ref="W145:Z145"/>
    <mergeCell ref="F144:J144"/>
    <mergeCell ref="K144:N144"/>
    <mergeCell ref="O144:R144"/>
    <mergeCell ref="S144:V144"/>
    <mergeCell ref="F146:J146"/>
    <mergeCell ref="K146:N146"/>
    <mergeCell ref="O146:R146"/>
    <mergeCell ref="K143:N143"/>
    <mergeCell ref="O143:R143"/>
    <mergeCell ref="A163:B163"/>
    <mergeCell ref="A166:B166"/>
    <mergeCell ref="A167:B167"/>
    <mergeCell ref="S167:Z167"/>
    <mergeCell ref="W140:W141"/>
    <mergeCell ref="W139:Z139"/>
    <mergeCell ref="C142:C143"/>
    <mergeCell ref="D142:D143"/>
    <mergeCell ref="E142:E143"/>
    <mergeCell ref="F142:F143"/>
    <mergeCell ref="S143:V143"/>
    <mergeCell ref="X140:X141"/>
    <mergeCell ref="Y140:Y141"/>
    <mergeCell ref="P140:P141"/>
    <mergeCell ref="S140:S141"/>
    <mergeCell ref="T140:T141"/>
    <mergeCell ref="U140:U141"/>
    <mergeCell ref="W143:Z143"/>
    <mergeCell ref="G142:G143"/>
    <mergeCell ref="H142:H143"/>
    <mergeCell ref="I142:I143"/>
    <mergeCell ref="J142:J143"/>
    <mergeCell ref="W138:Z138"/>
    <mergeCell ref="A139:B146"/>
    <mergeCell ref="C139:C141"/>
    <mergeCell ref="D139:D141"/>
    <mergeCell ref="E139:E141"/>
    <mergeCell ref="F139:F141"/>
    <mergeCell ref="G139:G141"/>
    <mergeCell ref="H139:H141"/>
    <mergeCell ref="K140:K141"/>
    <mergeCell ref="I139:I141"/>
    <mergeCell ref="J139:J141"/>
    <mergeCell ref="J137:J138"/>
    <mergeCell ref="K138:N138"/>
    <mergeCell ref="O138:R138"/>
    <mergeCell ref="K139:N139"/>
    <mergeCell ref="O139:R139"/>
    <mergeCell ref="Q140:Q141"/>
    <mergeCell ref="H137:H138"/>
    <mergeCell ref="I137:I138"/>
    <mergeCell ref="S138:V138"/>
    <mergeCell ref="S139:V139"/>
    <mergeCell ref="L140:L141"/>
    <mergeCell ref="M140:M141"/>
    <mergeCell ref="O140:O141"/>
    <mergeCell ref="B137:B138"/>
    <mergeCell ref="C137:C138"/>
    <mergeCell ref="D137:D138"/>
    <mergeCell ref="E137:E138"/>
    <mergeCell ref="F137:F138"/>
    <mergeCell ref="G137:G138"/>
    <mergeCell ref="X126:X127"/>
    <mergeCell ref="Y126:Y127"/>
    <mergeCell ref="M126:M127"/>
    <mergeCell ref="O126:O127"/>
    <mergeCell ref="P126:P127"/>
    <mergeCell ref="Q126:Q127"/>
    <mergeCell ref="H125:H127"/>
    <mergeCell ref="I125:I127"/>
    <mergeCell ref="F124:F127"/>
    <mergeCell ref="G124:J124"/>
    <mergeCell ref="C125:C127"/>
    <mergeCell ref="D125:D127"/>
    <mergeCell ref="E125:E127"/>
    <mergeCell ref="G125:G127"/>
    <mergeCell ref="S124:V124"/>
    <mergeCell ref="W124:Z124"/>
    <mergeCell ref="J125:J127"/>
    <mergeCell ref="K125:Z125"/>
    <mergeCell ref="K126:K127"/>
    <mergeCell ref="L126:L127"/>
    <mergeCell ref="S126:S127"/>
    <mergeCell ref="T126:T127"/>
    <mergeCell ref="U126:U127"/>
    <mergeCell ref="W126:W127"/>
    <mergeCell ref="A120:B120"/>
    <mergeCell ref="S121:Z121"/>
    <mergeCell ref="A122:Z122"/>
    <mergeCell ref="A123:A127"/>
    <mergeCell ref="B123:B127"/>
    <mergeCell ref="C123:E124"/>
    <mergeCell ref="F123:J123"/>
    <mergeCell ref="K123:Z123"/>
    <mergeCell ref="K124:N124"/>
    <mergeCell ref="O124:R124"/>
    <mergeCell ref="A119:B119"/>
    <mergeCell ref="S119:Z119"/>
    <mergeCell ref="O112:Z112"/>
    <mergeCell ref="C113:R115"/>
    <mergeCell ref="S113:Z113"/>
    <mergeCell ref="A114:B114"/>
    <mergeCell ref="A117:B117"/>
    <mergeCell ref="A118:B118"/>
    <mergeCell ref="E90:E92"/>
    <mergeCell ref="C95:E97"/>
    <mergeCell ref="C93:C94"/>
    <mergeCell ref="D93:D94"/>
    <mergeCell ref="E93:E94"/>
    <mergeCell ref="S118:Z118"/>
    <mergeCell ref="W96:Z96"/>
    <mergeCell ref="F97:J97"/>
    <mergeCell ref="K97:N97"/>
    <mergeCell ref="O97:R97"/>
    <mergeCell ref="S97:V97"/>
    <mergeCell ref="W97:Z97"/>
    <mergeCell ref="F96:J96"/>
    <mergeCell ref="K96:N96"/>
    <mergeCell ref="O96:R96"/>
    <mergeCell ref="S96:V96"/>
    <mergeCell ref="O95:R95"/>
    <mergeCell ref="S95:V95"/>
    <mergeCell ref="W94:Z94"/>
    <mergeCell ref="Y91:Y92"/>
    <mergeCell ref="W95:Z95"/>
    <mergeCell ref="I93:I94"/>
    <mergeCell ref="J90:J92"/>
    <mergeCell ref="K90:N90"/>
    <mergeCell ref="J93:J94"/>
    <mergeCell ref="K94:N94"/>
    <mergeCell ref="O94:R94"/>
    <mergeCell ref="S91:S92"/>
    <mergeCell ref="T91:T92"/>
    <mergeCell ref="U91:U92"/>
    <mergeCell ref="M91:M92"/>
    <mergeCell ref="O91:O92"/>
    <mergeCell ref="S90:V90"/>
    <mergeCell ref="W90:Z90"/>
    <mergeCell ref="O90:R90"/>
    <mergeCell ref="K95:N95"/>
    <mergeCell ref="I90:I92"/>
    <mergeCell ref="S94:V94"/>
    <mergeCell ref="P91:P92"/>
    <mergeCell ref="Q91:Q92"/>
    <mergeCell ref="C88:C89"/>
    <mergeCell ref="D88:D89"/>
    <mergeCell ref="E88:E89"/>
    <mergeCell ref="F88:F89"/>
    <mergeCell ref="G88:G89"/>
    <mergeCell ref="A90:B97"/>
    <mergeCell ref="C90:C92"/>
    <mergeCell ref="D90:D92"/>
    <mergeCell ref="F95:J95"/>
    <mergeCell ref="F90:F92"/>
    <mergeCell ref="G90:G92"/>
    <mergeCell ref="H90:H92"/>
    <mergeCell ref="K91:K92"/>
    <mergeCell ref="L91:L92"/>
    <mergeCell ref="W91:W92"/>
    <mergeCell ref="X91:X92"/>
    <mergeCell ref="F93:F94"/>
    <mergeCell ref="G93:G94"/>
    <mergeCell ref="H93:H94"/>
    <mergeCell ref="C71:C73"/>
    <mergeCell ref="D71:D73"/>
    <mergeCell ref="E71:E73"/>
    <mergeCell ref="G71:G73"/>
    <mergeCell ref="J71:J73"/>
    <mergeCell ref="K72:K73"/>
    <mergeCell ref="H88:H89"/>
    <mergeCell ref="K89:N89"/>
    <mergeCell ref="I88:I89"/>
    <mergeCell ref="J88:J89"/>
    <mergeCell ref="O72:O73"/>
    <mergeCell ref="P72:P73"/>
    <mergeCell ref="Q72:Q73"/>
    <mergeCell ref="O89:R89"/>
    <mergeCell ref="S72:S73"/>
    <mergeCell ref="U72:U73"/>
    <mergeCell ref="W72:W73"/>
    <mergeCell ref="L72:L73"/>
    <mergeCell ref="M72:M73"/>
    <mergeCell ref="S89:V89"/>
    <mergeCell ref="W89:Z89"/>
    <mergeCell ref="A57:B57"/>
    <mergeCell ref="A60:B60"/>
    <mergeCell ref="A61:B61"/>
    <mergeCell ref="A62:B62"/>
    <mergeCell ref="A63:B63"/>
    <mergeCell ref="S67:Z67"/>
    <mergeCell ref="C69:E70"/>
    <mergeCell ref="G70:J70"/>
    <mergeCell ref="W70:Z70"/>
    <mergeCell ref="F70:F73"/>
    <mergeCell ref="A68:Z68"/>
    <mergeCell ref="A69:A73"/>
    <mergeCell ref="B69:B73"/>
    <mergeCell ref="H71:H73"/>
    <mergeCell ref="I71:I73"/>
    <mergeCell ref="K71:Z71"/>
    <mergeCell ref="F69:J69"/>
    <mergeCell ref="K69:Z69"/>
    <mergeCell ref="K70:N70"/>
    <mergeCell ref="B88:B89"/>
    <mergeCell ref="Y72:Y73"/>
    <mergeCell ref="T72:T73"/>
    <mergeCell ref="S70:V70"/>
    <mergeCell ref="C56:R58"/>
    <mergeCell ref="O40:R40"/>
    <mergeCell ref="O37:R37"/>
    <mergeCell ref="M34:M35"/>
    <mergeCell ref="O34:O35"/>
    <mergeCell ref="W34:W35"/>
    <mergeCell ref="S40:V40"/>
    <mergeCell ref="W40:Z40"/>
    <mergeCell ref="O55:Z55"/>
    <mergeCell ref="C38:E40"/>
    <mergeCell ref="W38:Z38"/>
    <mergeCell ref="F39:J39"/>
    <mergeCell ref="K39:N39"/>
    <mergeCell ref="O39:R39"/>
    <mergeCell ref="S39:V39"/>
    <mergeCell ref="W39:Z39"/>
    <mergeCell ref="F38:J38"/>
    <mergeCell ref="K38:N38"/>
    <mergeCell ref="O38:R38"/>
    <mergeCell ref="S38:V38"/>
    <mergeCell ref="X72:X73"/>
    <mergeCell ref="O33:R33"/>
    <mergeCell ref="Q34:Q35"/>
    <mergeCell ref="H31:H32"/>
    <mergeCell ref="I31:I32"/>
    <mergeCell ref="S32:V32"/>
    <mergeCell ref="S33:V33"/>
    <mergeCell ref="L34:L35"/>
    <mergeCell ref="W33:Z33"/>
    <mergeCell ref="O70:R70"/>
    <mergeCell ref="S37:V37"/>
    <mergeCell ref="X34:X35"/>
    <mergeCell ref="Y34:Y35"/>
    <mergeCell ref="P34:P35"/>
    <mergeCell ref="S34:S35"/>
    <mergeCell ref="T34:T35"/>
    <mergeCell ref="U34:U35"/>
    <mergeCell ref="W37:Z37"/>
    <mergeCell ref="K34:K35"/>
    <mergeCell ref="K33:N33"/>
    <mergeCell ref="K37:N37"/>
    <mergeCell ref="K40:N40"/>
    <mergeCell ref="G36:G37"/>
    <mergeCell ref="H36:H37"/>
    <mergeCell ref="I36:I37"/>
    <mergeCell ref="J36:J37"/>
    <mergeCell ref="A33:B40"/>
    <mergeCell ref="C33:C35"/>
    <mergeCell ref="D33:D35"/>
    <mergeCell ref="E33:E35"/>
    <mergeCell ref="F33:F35"/>
    <mergeCell ref="G33:G35"/>
    <mergeCell ref="H33:H35"/>
    <mergeCell ref="I33:I35"/>
    <mergeCell ref="J33:J35"/>
    <mergeCell ref="C36:C37"/>
    <mergeCell ref="D36:D37"/>
    <mergeCell ref="E36:E37"/>
    <mergeCell ref="F36:F37"/>
    <mergeCell ref="F40:J40"/>
    <mergeCell ref="B31:B32"/>
    <mergeCell ref="C31:C32"/>
    <mergeCell ref="D31:D32"/>
    <mergeCell ref="E31:E32"/>
    <mergeCell ref="F31:F32"/>
    <mergeCell ref="G31:G32"/>
    <mergeCell ref="K17:N17"/>
    <mergeCell ref="O17:R17"/>
    <mergeCell ref="X19:X20"/>
    <mergeCell ref="W19:W20"/>
    <mergeCell ref="W32:Z32"/>
    <mergeCell ref="J31:J32"/>
    <mergeCell ref="K32:N32"/>
    <mergeCell ref="O32:R32"/>
    <mergeCell ref="M19:M20"/>
    <mergeCell ref="O19:O20"/>
    <mergeCell ref="P19:P20"/>
    <mergeCell ref="Q19:Q20"/>
    <mergeCell ref="F17:F20"/>
    <mergeCell ref="G17:J17"/>
    <mergeCell ref="C18:C20"/>
    <mergeCell ref="D18:D20"/>
    <mergeCell ref="E18:E20"/>
    <mergeCell ref="G18:G20"/>
    <mergeCell ref="H18:H20"/>
    <mergeCell ref="I18:I20"/>
    <mergeCell ref="S17:V17"/>
    <mergeCell ref="W17:Z17"/>
    <mergeCell ref="J18:J20"/>
    <mergeCell ref="K18:Z18"/>
    <mergeCell ref="K19:K20"/>
    <mergeCell ref="L19:L20"/>
    <mergeCell ref="S19:S20"/>
    <mergeCell ref="T19:T20"/>
    <mergeCell ref="U19:U20"/>
    <mergeCell ref="C268:C270"/>
    <mergeCell ref="C3:R5"/>
    <mergeCell ref="A4:B4"/>
    <mergeCell ref="A7:B7"/>
    <mergeCell ref="A8:B8"/>
    <mergeCell ref="C256:R258"/>
    <mergeCell ref="S256:Z256"/>
    <mergeCell ref="A257:B257"/>
    <mergeCell ref="A9:B9"/>
    <mergeCell ref="A10:B10"/>
    <mergeCell ref="S14:Z14"/>
    <mergeCell ref="A15:Z15"/>
    <mergeCell ref="A16:A20"/>
    <mergeCell ref="B16:B20"/>
    <mergeCell ref="C16:E17"/>
    <mergeCell ref="F16:J16"/>
    <mergeCell ref="H268:H270"/>
    <mergeCell ref="I268:I270"/>
    <mergeCell ref="F267:F270"/>
    <mergeCell ref="K16:Z16"/>
    <mergeCell ref="Y19:Y20"/>
    <mergeCell ref="G267:J267"/>
    <mergeCell ref="U269:U270"/>
    <mergeCell ref="W269:W270"/>
    <mergeCell ref="A260:B260"/>
    <mergeCell ref="A261:B261"/>
    <mergeCell ref="S261:Z261"/>
    <mergeCell ref="A262:B262"/>
    <mergeCell ref="S262:Z262"/>
    <mergeCell ref="A263:B263"/>
    <mergeCell ref="S264:Z264"/>
    <mergeCell ref="A265:Z265"/>
    <mergeCell ref="A266:A270"/>
    <mergeCell ref="B266:B270"/>
    <mergeCell ref="C266:E267"/>
    <mergeCell ref="F266:J266"/>
    <mergeCell ref="K266:Z266"/>
    <mergeCell ref="K267:N267"/>
    <mergeCell ref="O267:R267"/>
    <mergeCell ref="S267:V267"/>
    <mergeCell ref="W267:Z267"/>
    <mergeCell ref="J268:J270"/>
    <mergeCell ref="X269:X270"/>
    <mergeCell ref="Y269:Y270"/>
    <mergeCell ref="K268:Z268"/>
    <mergeCell ref="M269:M270"/>
    <mergeCell ref="O269:O270"/>
    <mergeCell ref="P269:P270"/>
    <mergeCell ref="D268:D270"/>
    <mergeCell ref="E268:E270"/>
    <mergeCell ref="G268:G270"/>
    <mergeCell ref="K269:K270"/>
    <mergeCell ref="L269:L270"/>
    <mergeCell ref="I283:I284"/>
    <mergeCell ref="J283:J284"/>
    <mergeCell ref="K280:N280"/>
    <mergeCell ref="O280:R280"/>
    <mergeCell ref="K284:N284"/>
    <mergeCell ref="O284:R284"/>
    <mergeCell ref="E278:E279"/>
    <mergeCell ref="F278:F279"/>
    <mergeCell ref="G278:G279"/>
    <mergeCell ref="O279:R279"/>
    <mergeCell ref="S284:V284"/>
    <mergeCell ref="W284:Z284"/>
    <mergeCell ref="W286:Z286"/>
    <mergeCell ref="F287:J287"/>
    <mergeCell ref="K287:N287"/>
    <mergeCell ref="O287:R287"/>
    <mergeCell ref="S287:V287"/>
    <mergeCell ref="W287:Z287"/>
    <mergeCell ref="O301:Z301"/>
  </mergeCells>
  <phoneticPr fontId="20" type="noConversion"/>
  <conditionalFormatting sqref="G178:J183 G75:J87 G22:J30 G272:J277">
    <cfRule type="cellIs" dxfId="8" priority="55" stopIfTrue="1" operator="equal">
      <formula>0</formula>
    </cfRule>
  </conditionalFormatting>
  <conditionalFormatting sqref="C276:C277 C182:C183 C85:C86">
    <cfRule type="cellIs" dxfId="7" priority="35" stopIfTrue="1" operator="notEqual">
      <formula>0</formula>
    </cfRule>
  </conditionalFormatting>
  <conditionalFormatting sqref="C85:C86">
    <cfRule type="cellIs" dxfId="6" priority="8" stopIfTrue="1" operator="notEqual">
      <formula>0</formula>
    </cfRule>
  </conditionalFormatting>
  <conditionalFormatting sqref="C135:C136">
    <cfRule type="cellIs" dxfId="5" priority="4" stopIfTrue="1" operator="notEqual">
      <formula>0</formula>
    </cfRule>
  </conditionalFormatting>
  <conditionalFormatting sqref="G129:J136">
    <cfRule type="cellIs" dxfId="4" priority="3" stopIfTrue="1" operator="equal">
      <formula>0</formula>
    </cfRule>
  </conditionalFormatting>
  <conditionalFormatting sqref="C229:C231">
    <cfRule type="cellIs" dxfId="3" priority="2" stopIfTrue="1" operator="notEqual">
      <formula>0</formula>
    </cfRule>
  </conditionalFormatting>
  <conditionalFormatting sqref="G225:J231">
    <cfRule type="cellIs" dxfId="2" priority="1" stopIfTrue="1" operator="equal">
      <formula>0</formula>
    </cfRule>
  </conditionalFormatting>
  <printOptions horizontalCentered="1"/>
  <pageMargins left="0.25" right="0.25" top="0.75" bottom="0.75" header="0.3" footer="0.3"/>
  <pageSetup paperSize="9" scale="42" fitToHeight="0" orientation="landscape" verticalDpi="300" r:id="rId1"/>
  <headerFooter alignWithMargins="0"/>
  <rowBreaks count="5" manualBreakCount="5">
    <brk id="55" max="25" man="1"/>
    <brk id="112" max="25" man="1"/>
    <brk id="161" max="25" man="1"/>
    <brk id="208" max="25" man="1"/>
    <brk id="255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tabSelected="1" view="pageBreakPreview" zoomScale="80" zoomScaleNormal="100" zoomScaleSheetLayoutView="80" workbookViewId="0">
      <selection activeCell="B1" sqref="B1:D1"/>
    </sheetView>
  </sheetViews>
  <sheetFormatPr defaultRowHeight="12.5"/>
  <cols>
    <col min="1" max="1" width="57.08984375" customWidth="1"/>
    <col min="2" max="2" width="26.90625" customWidth="1"/>
    <col min="3" max="4" width="12.90625" customWidth="1"/>
    <col min="5" max="5" width="23.90625" customWidth="1"/>
    <col min="6" max="9" width="8.90625" customWidth="1"/>
    <col min="10" max="10" width="21.54296875" customWidth="1"/>
    <col min="11" max="12" width="8.90625" customWidth="1"/>
  </cols>
  <sheetData>
    <row r="1" spans="1:12" ht="36" customHeight="1">
      <c r="B1" s="617" t="s">
        <v>248</v>
      </c>
      <c r="C1" s="617"/>
      <c r="D1" s="617"/>
      <c r="J1" t="s">
        <v>188</v>
      </c>
      <c r="K1" s="329" t="s">
        <v>192</v>
      </c>
      <c r="L1" s="330">
        <v>25</v>
      </c>
    </row>
    <row r="2" spans="1:12">
      <c r="J2" s="331">
        <v>0.5</v>
      </c>
      <c r="K2">
        <f>L2*L1</f>
        <v>1500</v>
      </c>
      <c r="L2">
        <f>L5/2</f>
        <v>60</v>
      </c>
    </row>
    <row r="3" spans="1:12">
      <c r="K3" t="s">
        <v>175</v>
      </c>
    </row>
    <row r="4" spans="1:12">
      <c r="K4" s="361" t="s">
        <v>189</v>
      </c>
      <c r="L4" s="361" t="s">
        <v>190</v>
      </c>
    </row>
    <row r="5" spans="1:12" ht="22.5">
      <c r="A5" s="321" t="s">
        <v>176</v>
      </c>
      <c r="B5" s="101"/>
      <c r="C5" s="101"/>
      <c r="D5" s="101"/>
      <c r="E5" s="101"/>
      <c r="F5" s="101"/>
      <c r="J5" s="361" t="s">
        <v>191</v>
      </c>
      <c r="K5" s="361">
        <f>C13</f>
        <v>560</v>
      </c>
      <c r="L5" s="362">
        <f>'nie dot 1'!E142</f>
        <v>120</v>
      </c>
    </row>
    <row r="6" spans="1:12">
      <c r="A6" s="101"/>
      <c r="B6" s="101"/>
      <c r="C6" s="101"/>
      <c r="D6" s="101"/>
      <c r="E6" s="101"/>
      <c r="F6" s="101"/>
      <c r="J6" s="361" t="s">
        <v>193</v>
      </c>
      <c r="K6" s="361"/>
      <c r="L6" s="361">
        <f>'nie dot 1'!E136</f>
        <v>20</v>
      </c>
    </row>
    <row r="7" spans="1:12" ht="17.5">
      <c r="A7" s="322" t="s">
        <v>1</v>
      </c>
      <c r="B7" s="322" t="s">
        <v>72</v>
      </c>
      <c r="C7" s="322"/>
      <c r="D7" s="322"/>
      <c r="E7" s="322"/>
      <c r="F7" s="101"/>
      <c r="J7" s="361" t="s">
        <v>201</v>
      </c>
      <c r="K7" s="361">
        <f>MIN(USM_siatka9_SN!AD6:AD11)</f>
        <v>275</v>
      </c>
      <c r="L7" s="361"/>
    </row>
    <row r="8" spans="1:12" ht="15">
      <c r="A8" s="102" t="s">
        <v>177</v>
      </c>
      <c r="B8" s="103" t="s">
        <v>110</v>
      </c>
      <c r="C8" s="323"/>
      <c r="D8" s="323"/>
      <c r="E8" s="323"/>
      <c r="F8" s="323"/>
      <c r="J8" s="363" t="s">
        <v>202</v>
      </c>
      <c r="K8" s="363">
        <f>K5+K7</f>
        <v>835</v>
      </c>
    </row>
    <row r="9" spans="1:12" ht="15">
      <c r="A9" s="102" t="s">
        <v>59</v>
      </c>
      <c r="B9" s="323" t="s">
        <v>186</v>
      </c>
      <c r="C9" s="323"/>
      <c r="D9" s="323"/>
      <c r="E9" s="323"/>
      <c r="F9" s="323"/>
    </row>
    <row r="10" spans="1:12" ht="15">
      <c r="A10" s="102" t="s">
        <v>58</v>
      </c>
      <c r="B10" s="323" t="s">
        <v>178</v>
      </c>
      <c r="C10" s="323"/>
      <c r="D10" s="323"/>
      <c r="E10" s="323"/>
      <c r="F10" s="323"/>
    </row>
    <row r="11" spans="1:12" ht="15">
      <c r="A11" s="101"/>
      <c r="B11" s="101"/>
      <c r="C11" s="101"/>
      <c r="D11" s="101"/>
      <c r="E11" s="101"/>
      <c r="F11" s="323"/>
    </row>
    <row r="12" spans="1:12" ht="20.5" thickBot="1">
      <c r="A12" s="324"/>
      <c r="B12" s="324"/>
      <c r="C12" s="324"/>
      <c r="D12" s="324"/>
      <c r="E12" s="324"/>
      <c r="F12" s="324"/>
    </row>
    <row r="13" spans="1:12" ht="20.5" thickBot="1">
      <c r="A13" s="622" t="s">
        <v>179</v>
      </c>
      <c r="B13" s="623"/>
      <c r="C13" s="325">
        <f>USM_siatka9_SN!F142</f>
        <v>560</v>
      </c>
      <c r="D13" s="326" t="s">
        <v>180</v>
      </c>
      <c r="F13" s="400">
        <f>C13/'nie dot'!C13</f>
        <v>0.60215053763440862</v>
      </c>
      <c r="G13" t="s">
        <v>208</v>
      </c>
    </row>
    <row r="14" spans="1:12" ht="57" customHeight="1" thickBot="1">
      <c r="A14" s="620" t="s">
        <v>181</v>
      </c>
      <c r="B14" s="621"/>
      <c r="C14" s="397">
        <f>K8/L1</f>
        <v>33.4</v>
      </c>
      <c r="D14" s="326" t="s">
        <v>39</v>
      </c>
      <c r="F14" s="398">
        <f>C14/L5</f>
        <v>0.27833333333333332</v>
      </c>
      <c r="G14" t="s">
        <v>207</v>
      </c>
    </row>
    <row r="15" spans="1:12" ht="72.75" customHeight="1" thickBot="1">
      <c r="A15" s="620" t="s">
        <v>182</v>
      </c>
      <c r="B15" s="621"/>
      <c r="C15" s="325">
        <f>'[1]Podział dyscyplin (plan9)'!$F$90</f>
        <v>120</v>
      </c>
      <c r="D15" s="326" t="s">
        <v>39</v>
      </c>
      <c r="E15" s="444" t="s">
        <v>243</v>
      </c>
    </row>
    <row r="16" spans="1:12" ht="44.25" customHeight="1" thickBot="1">
      <c r="A16" s="620" t="s">
        <v>183</v>
      </c>
      <c r="B16" s="621"/>
      <c r="C16" s="325">
        <f>USM_siatka9_SN!E22+USM_siatka9_SN!E137+USM_siatka9_SN!E75+USM_siatka9_SN!E76+USM_siatka9_SN!E78+USM_siatka9_SN!E80+USM_siatka9_SN!E86</f>
        <v>71</v>
      </c>
      <c r="D16" s="326" t="s">
        <v>39</v>
      </c>
      <c r="E16" s="444" t="s">
        <v>238</v>
      </c>
      <c r="F16" s="327">
        <f>C16/$L$5</f>
        <v>0.59166666666666667</v>
      </c>
      <c r="G16" t="s">
        <v>207</v>
      </c>
    </row>
    <row r="17" spans="1:7" ht="76.5" customHeight="1" thickBot="1">
      <c r="A17" s="620" t="s">
        <v>184</v>
      </c>
      <c r="B17" s="621"/>
      <c r="C17" s="325">
        <f>'[1]Podział dyscyplin (plan9)'!$F$93</f>
        <v>107</v>
      </c>
      <c r="D17" s="326" t="s">
        <v>39</v>
      </c>
      <c r="E17" s="444" t="s">
        <v>244</v>
      </c>
      <c r="F17" s="327">
        <f>C17/$L$5</f>
        <v>0.89166666666666672</v>
      </c>
      <c r="G17" t="s">
        <v>207</v>
      </c>
    </row>
    <row r="18" spans="1:7" ht="66.75" customHeight="1" thickBot="1">
      <c r="A18" s="620" t="s">
        <v>185</v>
      </c>
      <c r="B18" s="621"/>
      <c r="C18" s="618" t="s">
        <v>149</v>
      </c>
      <c r="D18" s="619"/>
    </row>
  </sheetData>
  <mergeCells count="8">
    <mergeCell ref="B1:D1"/>
    <mergeCell ref="C18:D18"/>
    <mergeCell ref="A18:B18"/>
    <mergeCell ref="A13:B13"/>
    <mergeCell ref="A14:B14"/>
    <mergeCell ref="A15:B15"/>
    <mergeCell ref="A16:B16"/>
    <mergeCell ref="A17:B17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S57"/>
  <sheetViews>
    <sheetView workbookViewId="0">
      <selection activeCell="B23" sqref="B23:E23"/>
    </sheetView>
  </sheetViews>
  <sheetFormatPr defaultColWidth="9.08984375" defaultRowHeight="15.5"/>
  <cols>
    <col min="1" max="1" width="1.90625" style="291" customWidth="1"/>
    <col min="2" max="2" width="2.54296875" style="291" customWidth="1"/>
    <col min="3" max="3" width="10.90625" style="291" customWidth="1"/>
    <col min="4" max="4" width="32.453125" style="291" customWidth="1"/>
    <col min="5" max="5" width="32.54296875" style="291" customWidth="1"/>
    <col min="6" max="6" width="8.453125" style="291" customWidth="1"/>
    <col min="7" max="7" width="8" style="291" customWidth="1"/>
    <col min="8" max="8" width="12.453125" style="291" customWidth="1"/>
    <col min="9" max="9" width="7.453125" style="291" customWidth="1"/>
    <col min="10" max="10" width="7.08984375" style="291" customWidth="1"/>
    <col min="11" max="11" width="0" style="291" hidden="1" customWidth="1"/>
    <col min="12" max="16384" width="9.08984375" style="291"/>
  </cols>
  <sheetData>
    <row r="1" spans="1:14" s="246" customFormat="1" ht="13">
      <c r="A1" s="630" t="s">
        <v>124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4" s="246" customFormat="1" ht="13">
      <c r="A2" s="630" t="s">
        <v>125</v>
      </c>
      <c r="B2" s="630"/>
      <c r="C2" s="630"/>
      <c r="D2" s="630"/>
      <c r="E2" s="630"/>
      <c r="F2" s="630"/>
      <c r="G2" s="630"/>
      <c r="H2" s="630"/>
      <c r="I2" s="630"/>
      <c r="J2" s="630"/>
    </row>
    <row r="3" spans="1:14" s="246" customFormat="1" ht="5.25" customHeight="1" thickBot="1">
      <c r="A3" s="245"/>
      <c r="B3" s="630"/>
      <c r="C3" s="630"/>
      <c r="D3" s="630"/>
      <c r="E3" s="630"/>
      <c r="F3" s="630"/>
      <c r="G3" s="630"/>
      <c r="H3" s="630"/>
      <c r="I3" s="630"/>
      <c r="J3" s="630"/>
    </row>
    <row r="4" spans="1:14" s="246" customFormat="1" ht="12.75" customHeight="1">
      <c r="B4" s="631" t="s">
        <v>95</v>
      </c>
      <c r="C4" s="632"/>
      <c r="D4" s="633"/>
      <c r="E4" s="634" t="s">
        <v>74</v>
      </c>
      <c r="F4" s="635"/>
      <c r="G4" s="635"/>
      <c r="H4" s="635"/>
      <c r="I4" s="635"/>
      <c r="J4" s="636"/>
    </row>
    <row r="5" spans="1:14" s="246" customFormat="1" ht="13">
      <c r="B5" s="624" t="s">
        <v>96</v>
      </c>
      <c r="C5" s="625"/>
      <c r="D5" s="626"/>
      <c r="E5" s="627" t="s">
        <v>72</v>
      </c>
      <c r="F5" s="628"/>
      <c r="G5" s="628"/>
      <c r="H5" s="628"/>
      <c r="I5" s="628"/>
      <c r="J5" s="629"/>
    </row>
    <row r="6" spans="1:14" s="246" customFormat="1" ht="12.75" customHeight="1">
      <c r="B6" s="637" t="s">
        <v>126</v>
      </c>
      <c r="C6" s="638"/>
      <c r="D6" s="639"/>
      <c r="E6" s="247" t="s">
        <v>174</v>
      </c>
      <c r="F6" s="248"/>
      <c r="G6" s="248"/>
      <c r="H6" s="248"/>
      <c r="I6" s="248"/>
      <c r="J6" s="249"/>
    </row>
    <row r="7" spans="1:14" s="246" customFormat="1" ht="12.75" customHeight="1">
      <c r="B7" s="637" t="s">
        <v>127</v>
      </c>
      <c r="C7" s="638"/>
      <c r="D7" s="639"/>
      <c r="E7" s="247" t="s">
        <v>128</v>
      </c>
      <c r="F7" s="248"/>
      <c r="G7" s="248"/>
      <c r="H7" s="248"/>
      <c r="I7" s="248"/>
      <c r="J7" s="249"/>
    </row>
    <row r="8" spans="1:14" s="246" customFormat="1" ht="13">
      <c r="B8" s="640" t="s">
        <v>97</v>
      </c>
      <c r="C8" s="641"/>
      <c r="D8" s="642"/>
      <c r="E8" s="643" t="s">
        <v>121</v>
      </c>
      <c r="F8" s="644"/>
      <c r="G8" s="644"/>
      <c r="H8" s="644"/>
      <c r="I8" s="644"/>
      <c r="J8" s="645"/>
    </row>
    <row r="9" spans="1:14" s="246" customFormat="1" ht="13.5" thickBot="1">
      <c r="B9" s="646" t="s">
        <v>98</v>
      </c>
      <c r="C9" s="647"/>
      <c r="D9" s="648"/>
      <c r="E9" s="649" t="s">
        <v>112</v>
      </c>
      <c r="F9" s="650"/>
      <c r="G9" s="650"/>
      <c r="H9" s="650"/>
      <c r="I9" s="650"/>
      <c r="J9" s="651"/>
    </row>
    <row r="10" spans="1:14" s="246" customFormat="1" ht="14" thickBot="1">
      <c r="B10" s="652" t="s">
        <v>99</v>
      </c>
      <c r="C10" s="653"/>
      <c r="D10" s="654"/>
      <c r="E10" s="250" t="e">
        <f>USM_siatka9_SN!#REF!</f>
        <v>#REF!</v>
      </c>
      <c r="F10" s="655" t="s">
        <v>100</v>
      </c>
      <c r="G10" s="653"/>
      <c r="H10" s="653"/>
      <c r="I10" s="654"/>
      <c r="J10" s="293" t="e">
        <f>USM_siatka9_SN!#REF!</f>
        <v>#REF!</v>
      </c>
    </row>
    <row r="11" spans="1:14" s="246" customFormat="1" ht="15">
      <c r="B11" s="656" t="s">
        <v>129</v>
      </c>
      <c r="C11" s="657"/>
      <c r="D11" s="657"/>
      <c r="E11" s="657"/>
      <c r="F11" s="657"/>
      <c r="G11" s="657"/>
      <c r="H11" s="657"/>
      <c r="I11" s="657"/>
      <c r="J11" s="658"/>
    </row>
    <row r="12" spans="1:14" s="246" customFormat="1" ht="12.75" customHeight="1">
      <c r="B12" s="659" t="s">
        <v>130</v>
      </c>
      <c r="C12" s="660"/>
      <c r="D12" s="660"/>
      <c r="E12" s="661"/>
      <c r="F12" s="665" t="s">
        <v>101</v>
      </c>
      <c r="G12" s="666"/>
      <c r="H12" s="667" t="s">
        <v>119</v>
      </c>
      <c r="I12" s="666" t="s">
        <v>61</v>
      </c>
      <c r="J12" s="669"/>
    </row>
    <row r="13" spans="1:14" s="246" customFormat="1" ht="13.5" thickBot="1">
      <c r="B13" s="662"/>
      <c r="C13" s="663"/>
      <c r="D13" s="663"/>
      <c r="E13" s="664"/>
      <c r="F13" s="251" t="s">
        <v>102</v>
      </c>
      <c r="G13" s="252" t="s">
        <v>103</v>
      </c>
      <c r="H13" s="668"/>
      <c r="I13" s="253" t="s">
        <v>102</v>
      </c>
      <c r="J13" s="254" t="s">
        <v>103</v>
      </c>
    </row>
    <row r="14" spans="1:14" s="255" customFormat="1" ht="27.75" customHeight="1">
      <c r="B14" s="676" t="s">
        <v>131</v>
      </c>
      <c r="C14" s="677"/>
      <c r="D14" s="677"/>
      <c r="E14" s="678"/>
      <c r="F14" s="683" t="s">
        <v>167</v>
      </c>
      <c r="G14" s="684"/>
      <c r="H14" s="684"/>
      <c r="I14" s="684"/>
      <c r="J14" s="685"/>
      <c r="N14" s="255" t="s">
        <v>132</v>
      </c>
    </row>
    <row r="15" spans="1:14" s="255" customFormat="1" ht="17.25" customHeight="1">
      <c r="B15" s="256" t="s">
        <v>14</v>
      </c>
      <c r="C15" s="679" t="s">
        <v>133</v>
      </c>
      <c r="D15" s="679"/>
      <c r="E15" s="679"/>
      <c r="F15" s="673" t="s">
        <v>149</v>
      </c>
      <c r="G15" s="674"/>
      <c r="H15" s="674"/>
      <c r="I15" s="674"/>
      <c r="J15" s="675"/>
    </row>
    <row r="16" spans="1:14" s="255" customFormat="1" ht="40.5" customHeight="1">
      <c r="B16" s="256" t="s">
        <v>15</v>
      </c>
      <c r="C16" s="680" t="s">
        <v>134</v>
      </c>
      <c r="D16" s="681"/>
      <c r="E16" s="682"/>
      <c r="F16" s="683" t="s">
        <v>135</v>
      </c>
      <c r="G16" s="684"/>
      <c r="H16" s="684"/>
      <c r="I16" s="684"/>
      <c r="J16" s="685"/>
    </row>
    <row r="17" spans="2:10" s="255" customFormat="1" ht="28.5" customHeight="1">
      <c r="B17" s="256" t="s">
        <v>16</v>
      </c>
      <c r="C17" s="680" t="s">
        <v>136</v>
      </c>
      <c r="D17" s="681"/>
      <c r="E17" s="682"/>
      <c r="F17" s="683" t="s">
        <v>137</v>
      </c>
      <c r="G17" s="686"/>
      <c r="H17" s="686"/>
      <c r="I17" s="686"/>
      <c r="J17" s="687"/>
    </row>
    <row r="18" spans="2:10" s="255" customFormat="1" ht="13">
      <c r="B18" s="670" t="s">
        <v>138</v>
      </c>
      <c r="C18" s="671"/>
      <c r="D18" s="671"/>
      <c r="E18" s="672"/>
      <c r="F18" s="257">
        <f>USM_siatka9_SN!F22</f>
        <v>20</v>
      </c>
      <c r="G18" s="258" t="e">
        <f>F18/$E$10</f>
        <v>#REF!</v>
      </c>
      <c r="H18" s="261" t="s">
        <v>122</v>
      </c>
      <c r="I18" s="257">
        <f>USM_siatka9_SN!E22</f>
        <v>2</v>
      </c>
      <c r="J18" s="260" t="e">
        <f t="shared" ref="J18:J39" si="0">I18/$J$10</f>
        <v>#REF!</v>
      </c>
    </row>
    <row r="19" spans="2:10" s="255" customFormat="1" ht="13">
      <c r="B19" s="670" t="s">
        <v>139</v>
      </c>
      <c r="C19" s="671"/>
      <c r="D19" s="671"/>
      <c r="E19" s="672"/>
      <c r="F19" s="257">
        <f>USM_siatka9_SN!F30</f>
        <v>0</v>
      </c>
      <c r="G19" s="258" t="e">
        <f>F19/$E$10</f>
        <v>#REF!</v>
      </c>
      <c r="H19" s="261" t="s">
        <v>140</v>
      </c>
      <c r="I19" s="257">
        <f>USM_siatka9_SN!E30</f>
        <v>0</v>
      </c>
      <c r="J19" s="260" t="e">
        <f t="shared" si="0"/>
        <v>#REF!</v>
      </c>
    </row>
    <row r="20" spans="2:10" s="255" customFormat="1" ht="15">
      <c r="B20" s="670" t="s">
        <v>141</v>
      </c>
      <c r="C20" s="671"/>
      <c r="D20" s="671"/>
      <c r="E20" s="672"/>
      <c r="F20" s="673" t="s">
        <v>149</v>
      </c>
      <c r="G20" s="674"/>
      <c r="H20" s="674"/>
      <c r="I20" s="674"/>
      <c r="J20" s="675"/>
    </row>
    <row r="21" spans="2:10" s="255" customFormat="1" ht="39">
      <c r="B21" s="688" t="s">
        <v>75</v>
      </c>
      <c r="C21" s="689"/>
      <c r="D21" s="689"/>
      <c r="E21" s="690"/>
      <c r="F21" s="257">
        <f>USM_siatka9_SN!F134</f>
        <v>20</v>
      </c>
      <c r="G21" s="258" t="e">
        <f>F21/$E$10</f>
        <v>#REF!</v>
      </c>
      <c r="H21" s="261" t="s">
        <v>173</v>
      </c>
      <c r="I21" s="257">
        <f>USM_siatka9_SN!E134</f>
        <v>3</v>
      </c>
      <c r="J21" s="260" t="e">
        <f t="shared" si="0"/>
        <v>#REF!</v>
      </c>
    </row>
    <row r="22" spans="2:10" s="255" customFormat="1" ht="15">
      <c r="B22" s="670" t="s">
        <v>142</v>
      </c>
      <c r="C22" s="671"/>
      <c r="D22" s="671"/>
      <c r="E22" s="672"/>
      <c r="F22" s="673" t="s">
        <v>149</v>
      </c>
      <c r="G22" s="674"/>
      <c r="H22" s="674"/>
      <c r="I22" s="674"/>
      <c r="J22" s="675"/>
    </row>
    <row r="23" spans="2:10" s="255" customFormat="1" ht="39.5" thickBot="1">
      <c r="B23" s="693" t="s">
        <v>115</v>
      </c>
      <c r="C23" s="694"/>
      <c r="D23" s="694"/>
      <c r="E23" s="695"/>
      <c r="F23" s="262" t="s">
        <v>40</v>
      </c>
      <c r="G23" s="263" t="s">
        <v>40</v>
      </c>
      <c r="H23" s="261" t="s">
        <v>172</v>
      </c>
      <c r="I23" s="264">
        <f>USM_siatka9_SN!E136</f>
        <v>20</v>
      </c>
      <c r="J23" s="265" t="e">
        <f t="shared" si="0"/>
        <v>#REF!</v>
      </c>
    </row>
    <row r="24" spans="2:10" s="255" customFormat="1" ht="6.75" customHeight="1">
      <c r="B24" s="696"/>
      <c r="C24" s="697"/>
      <c r="D24" s="697"/>
      <c r="E24" s="697"/>
      <c r="F24" s="697"/>
      <c r="G24" s="697"/>
      <c r="H24" s="697"/>
      <c r="I24" s="697"/>
      <c r="J24" s="698"/>
    </row>
    <row r="25" spans="2:10" s="255" customFormat="1" ht="12.75" customHeight="1">
      <c r="B25" s="688" t="s">
        <v>143</v>
      </c>
      <c r="C25" s="689"/>
      <c r="D25" s="689"/>
      <c r="E25" s="689"/>
      <c r="F25" s="257">
        <f>F18+F19</f>
        <v>20</v>
      </c>
      <c r="G25" s="258" t="e">
        <f>F25/$E$10</f>
        <v>#REF!</v>
      </c>
      <c r="H25" s="259"/>
      <c r="I25" s="257">
        <f>I18+I19</f>
        <v>2</v>
      </c>
      <c r="J25" s="260" t="e">
        <f t="shared" si="0"/>
        <v>#REF!</v>
      </c>
    </row>
    <row r="26" spans="2:10" s="255" customFormat="1" ht="6.75" customHeight="1">
      <c r="B26" s="699"/>
      <c r="C26" s="700"/>
      <c r="D26" s="700"/>
      <c r="E26" s="700"/>
      <c r="F26" s="700"/>
      <c r="G26" s="700"/>
      <c r="H26" s="700"/>
      <c r="I26" s="700"/>
      <c r="J26" s="701"/>
    </row>
    <row r="27" spans="2:10" s="255" customFormat="1" ht="13">
      <c r="B27" s="670" t="s">
        <v>106</v>
      </c>
      <c r="C27" s="671"/>
      <c r="D27" s="671"/>
      <c r="E27" s="672"/>
      <c r="F27" s="266">
        <f>F33</f>
        <v>150</v>
      </c>
      <c r="G27" s="258" t="e">
        <f>F27/$E$10</f>
        <v>#REF!</v>
      </c>
      <c r="H27" s="267"/>
      <c r="I27" s="266">
        <f>I33</f>
        <v>46</v>
      </c>
      <c r="J27" s="260" t="e">
        <f t="shared" si="0"/>
        <v>#REF!</v>
      </c>
    </row>
    <row r="28" spans="2:10" s="255" customFormat="1" ht="6.75" customHeight="1">
      <c r="B28" s="268"/>
      <c r="C28" s="269"/>
      <c r="D28" s="269"/>
      <c r="E28" s="269"/>
      <c r="F28" s="269"/>
      <c r="G28" s="269"/>
      <c r="H28" s="269"/>
      <c r="I28" s="269"/>
      <c r="J28" s="270"/>
    </row>
    <row r="29" spans="2:10" s="255" customFormat="1" ht="13">
      <c r="B29" s="670" t="s">
        <v>144</v>
      </c>
      <c r="C29" s="671"/>
      <c r="D29" s="671"/>
      <c r="E29" s="672"/>
      <c r="F29" s="266" t="e">
        <f>USM_siatka9_SN!#REF!</f>
        <v>#REF!</v>
      </c>
      <c r="G29" s="258" t="e">
        <f>F29/$E$10</f>
        <v>#REF!</v>
      </c>
      <c r="H29" s="271"/>
      <c r="I29" s="266" t="e">
        <f>USM_siatka9_SN!#REF!</f>
        <v>#REF!</v>
      </c>
      <c r="J29" s="260" t="e">
        <f t="shared" si="0"/>
        <v>#REF!</v>
      </c>
    </row>
    <row r="30" spans="2:10" s="255" customFormat="1" ht="6.75" customHeight="1">
      <c r="B30" s="702"/>
      <c r="C30" s="666"/>
      <c r="D30" s="666"/>
      <c r="E30" s="666"/>
      <c r="F30" s="666"/>
      <c r="G30" s="666"/>
      <c r="H30" s="666"/>
      <c r="I30" s="666"/>
      <c r="J30" s="669"/>
    </row>
    <row r="31" spans="2:10" s="255" customFormat="1" ht="13">
      <c r="B31" s="670" t="s">
        <v>104</v>
      </c>
      <c r="C31" s="671"/>
      <c r="D31" s="671"/>
      <c r="E31" s="672"/>
      <c r="F31" s="266">
        <f>USM_siatka9_SN!F88</f>
        <v>240</v>
      </c>
      <c r="G31" s="258" t="e">
        <f>F31/$E$10</f>
        <v>#REF!</v>
      </c>
      <c r="H31" s="272"/>
      <c r="I31" s="266">
        <f>USM_siatka9_SN!E88</f>
        <v>44</v>
      </c>
      <c r="J31" s="260" t="e">
        <f t="shared" si="0"/>
        <v>#REF!</v>
      </c>
    </row>
    <row r="32" spans="2:10" s="255" customFormat="1" ht="6.75" customHeight="1">
      <c r="B32" s="702"/>
      <c r="C32" s="666"/>
      <c r="D32" s="666"/>
      <c r="E32" s="666"/>
      <c r="F32" s="666"/>
      <c r="G32" s="666"/>
      <c r="H32" s="666"/>
      <c r="I32" s="666"/>
      <c r="J32" s="669"/>
    </row>
    <row r="33" spans="2:19" s="255" customFormat="1" ht="13">
      <c r="B33" s="670" t="s">
        <v>90</v>
      </c>
      <c r="C33" s="671"/>
      <c r="D33" s="671"/>
      <c r="E33" s="672"/>
      <c r="F33" s="266">
        <f>USM_siatka9_SN!F137</f>
        <v>150</v>
      </c>
      <c r="G33" s="258" t="e">
        <f>F33/$E$10</f>
        <v>#REF!</v>
      </c>
      <c r="H33" s="272"/>
      <c r="I33" s="266">
        <f>USM_siatka9_SN!E137</f>
        <v>46</v>
      </c>
      <c r="J33" s="260" t="e">
        <f t="shared" si="0"/>
        <v>#REF!</v>
      </c>
      <c r="P33" s="255" t="s">
        <v>145</v>
      </c>
    </row>
    <row r="34" spans="2:19" s="255" customFormat="1" ht="6.75" customHeight="1">
      <c r="B34" s="702"/>
      <c r="C34" s="666"/>
      <c r="D34" s="666"/>
      <c r="E34" s="666"/>
      <c r="F34" s="666"/>
      <c r="G34" s="666"/>
      <c r="H34" s="666"/>
      <c r="I34" s="666"/>
      <c r="J34" s="669"/>
    </row>
    <row r="35" spans="2:19" s="255" customFormat="1" ht="13">
      <c r="B35" s="691" t="s">
        <v>105</v>
      </c>
      <c r="C35" s="692"/>
      <c r="D35" s="692"/>
      <c r="E35" s="692"/>
      <c r="F35" s="266" t="e">
        <f>N35&amp;"-"&amp;M35</f>
        <v>#REF!</v>
      </c>
      <c r="G35" s="273" t="s">
        <v>164</v>
      </c>
      <c r="H35" s="271"/>
      <c r="I35" s="266" t="e">
        <f>'AnalizaSS (2018)'!I35</f>
        <v>#REF!</v>
      </c>
      <c r="J35" s="260" t="str">
        <f>'AnalizaSS (2018)'!J35</f>
        <v>93-96%</v>
      </c>
      <c r="M35" s="255" t="e">
        <f>$E$10-MIN(USM_siatka9_SN!G142,USM_siatka9_SN!G189,USM_siatka9_SN!G236,USM_siatka9_SN!#REF!)</f>
        <v>#REF!</v>
      </c>
      <c r="N35" s="255" t="e">
        <f>$E$10-MAX(USM_siatka9_SN!G142,USM_siatka9_SN!G189,USM_siatka9_SN!G236,USM_siatka9_SN!#REF!)</f>
        <v>#REF!</v>
      </c>
      <c r="P35" s="295" t="e">
        <f>MIN(USM_siatka9_SN!G142,USM_siatka9_SN!G189,USM_siatka9_SN!G236,USM_siatka9_SN!#REF!)</f>
        <v>#REF!</v>
      </c>
      <c r="Q35" s="298" t="s">
        <v>62</v>
      </c>
      <c r="R35" s="255" t="s">
        <v>163</v>
      </c>
    </row>
    <row r="36" spans="2:19" s="255" customFormat="1" ht="6.75" customHeight="1">
      <c r="B36" s="274"/>
      <c r="C36" s="275"/>
      <c r="D36" s="275"/>
      <c r="E36" s="275"/>
      <c r="F36" s="275"/>
      <c r="G36" s="275"/>
      <c r="H36" s="275"/>
      <c r="I36" s="275"/>
      <c r="J36" s="276"/>
      <c r="P36" s="295"/>
      <c r="Q36" s="298"/>
    </row>
    <row r="37" spans="2:19" s="255" customFormat="1" ht="12.75" customHeight="1">
      <c r="B37" s="707" t="s">
        <v>146</v>
      </c>
      <c r="C37" s="708"/>
      <c r="D37" s="708"/>
      <c r="E37" s="708"/>
      <c r="F37" s="266" t="e">
        <f>E10</f>
        <v>#REF!</v>
      </c>
      <c r="G37" s="258" t="e">
        <f>F37/$E$10</f>
        <v>#REF!</v>
      </c>
      <c r="H37" s="278"/>
      <c r="I37" s="266" t="e">
        <f>J10-I23</f>
        <v>#REF!</v>
      </c>
      <c r="J37" s="260" t="e">
        <f t="shared" si="0"/>
        <v>#REF!</v>
      </c>
      <c r="M37" s="300" t="e">
        <f>M35/$E$10</f>
        <v>#REF!</v>
      </c>
      <c r="N37" s="279" t="e">
        <f>N35/$E$10</f>
        <v>#REF!</v>
      </c>
      <c r="P37" s="296" t="e">
        <f>P35/$E$10</f>
        <v>#REF!</v>
      </c>
      <c r="Q37" s="298" t="e">
        <f>E10*0.45</f>
        <v>#REF!</v>
      </c>
      <c r="R37" s="297" t="e">
        <f>P35-Q37</f>
        <v>#REF!</v>
      </c>
      <c r="S37" s="279"/>
    </row>
    <row r="38" spans="2:19" s="255" customFormat="1" ht="6.75" customHeight="1">
      <c r="B38" s="709"/>
      <c r="C38" s="710"/>
      <c r="D38" s="710"/>
      <c r="E38" s="710"/>
      <c r="F38" s="710"/>
      <c r="G38" s="710"/>
      <c r="H38" s="710"/>
      <c r="I38" s="710"/>
      <c r="J38" s="711"/>
    </row>
    <row r="39" spans="2:19" s="255" customFormat="1" ht="44.25" customHeight="1">
      <c r="B39" s="688" t="s">
        <v>147</v>
      </c>
      <c r="C39" s="689"/>
      <c r="D39" s="689"/>
      <c r="E39" s="689"/>
      <c r="F39" s="266">
        <f>F31+F33</f>
        <v>390</v>
      </c>
      <c r="G39" s="258" t="e">
        <f>F39/$E$10</f>
        <v>#REF!</v>
      </c>
      <c r="H39" s="278"/>
      <c r="I39" s="266">
        <f>I31+I33</f>
        <v>90</v>
      </c>
      <c r="J39" s="260" t="e">
        <f t="shared" si="0"/>
        <v>#REF!</v>
      </c>
    </row>
    <row r="40" spans="2:19" s="255" customFormat="1" ht="6.75" customHeight="1">
      <c r="B40" s="712"/>
      <c r="C40" s="713"/>
      <c r="D40" s="713"/>
      <c r="E40" s="713"/>
      <c r="F40" s="713"/>
      <c r="G40" s="713"/>
      <c r="H40" s="713"/>
      <c r="I40" s="713"/>
      <c r="J40" s="714"/>
    </row>
    <row r="41" spans="2:19" s="255" customFormat="1" ht="69.75" customHeight="1">
      <c r="B41" s="688" t="s">
        <v>148</v>
      </c>
      <c r="C41" s="689"/>
      <c r="D41" s="689"/>
      <c r="E41" s="690"/>
      <c r="F41" s="673" t="s">
        <v>149</v>
      </c>
      <c r="G41" s="674"/>
      <c r="H41" s="674"/>
      <c r="I41" s="674"/>
      <c r="J41" s="675"/>
    </row>
    <row r="42" spans="2:19" s="255" customFormat="1" ht="6.75" customHeight="1" thickBot="1">
      <c r="B42" s="280"/>
      <c r="C42" s="281"/>
      <c r="D42" s="281"/>
      <c r="E42" s="281"/>
      <c r="F42" s="281"/>
      <c r="G42" s="281"/>
      <c r="H42" s="281"/>
      <c r="I42" s="281"/>
      <c r="J42" s="282"/>
    </row>
    <row r="43" spans="2:19" s="255" customFormat="1" ht="12.75" customHeight="1">
      <c r="B43" s="715" t="s">
        <v>150</v>
      </c>
      <c r="C43" s="716"/>
      <c r="D43" s="716"/>
      <c r="E43" s="716"/>
      <c r="F43" s="716"/>
      <c r="G43" s="716"/>
      <c r="H43" s="716"/>
      <c r="I43" s="716"/>
      <c r="J43" s="717"/>
    </row>
    <row r="44" spans="2:19" s="255" customFormat="1" ht="13">
      <c r="B44" s="670" t="s">
        <v>151</v>
      </c>
      <c r="C44" s="671"/>
      <c r="D44" s="671"/>
      <c r="E44" s="671"/>
      <c r="F44" s="671"/>
      <c r="G44" s="671"/>
      <c r="H44" s="672"/>
      <c r="I44" s="718">
        <v>1</v>
      </c>
      <c r="J44" s="719"/>
    </row>
    <row r="45" spans="2:19" s="255" customFormat="1" ht="13">
      <c r="B45" s="670" t="s">
        <v>152</v>
      </c>
      <c r="C45" s="671"/>
      <c r="D45" s="671"/>
      <c r="E45" s="671"/>
      <c r="F45" s="671"/>
      <c r="G45" s="671"/>
      <c r="H45" s="672"/>
      <c r="I45" s="720"/>
      <c r="J45" s="721"/>
    </row>
    <row r="46" spans="2:19" s="255" customFormat="1" ht="13.5" thickBot="1">
      <c r="B46" s="703" t="s">
        <v>153</v>
      </c>
      <c r="C46" s="704"/>
      <c r="D46" s="704"/>
      <c r="E46" s="704"/>
      <c r="F46" s="704"/>
      <c r="G46" s="704"/>
      <c r="H46" s="704"/>
      <c r="I46" s="705"/>
      <c r="J46" s="706"/>
    </row>
    <row r="47" spans="2:19" s="255" customFormat="1" ht="13.5" thickBot="1">
      <c r="B47" s="722" t="s">
        <v>154</v>
      </c>
      <c r="C47" s="723"/>
      <c r="D47" s="723"/>
      <c r="E47" s="723"/>
      <c r="F47" s="723"/>
      <c r="G47" s="723"/>
      <c r="H47" s="724"/>
      <c r="I47" s="725" t="s">
        <v>155</v>
      </c>
      <c r="J47" s="726"/>
    </row>
    <row r="48" spans="2:19" s="246" customFormat="1" ht="13">
      <c r="B48" s="283" t="s">
        <v>156</v>
      </c>
      <c r="C48" s="283"/>
      <c r="D48" s="283"/>
      <c r="E48" s="284"/>
      <c r="F48" s="283"/>
      <c r="G48" s="284"/>
      <c r="H48" s="284"/>
      <c r="I48" s="284"/>
      <c r="J48" s="284"/>
      <c r="K48" s="283"/>
    </row>
    <row r="49" spans="1:11" s="246" customFormat="1" ht="14">
      <c r="B49" s="727" t="s">
        <v>157</v>
      </c>
      <c r="C49" s="727"/>
      <c r="D49" s="727"/>
      <c r="E49" s="727"/>
      <c r="F49" s="728" t="s">
        <v>158</v>
      </c>
      <c r="G49" s="728"/>
      <c r="H49" s="728"/>
      <c r="I49" s="728"/>
      <c r="J49" s="728"/>
      <c r="K49" s="286"/>
    </row>
    <row r="50" spans="1:11" s="246" customFormat="1" ht="13">
      <c r="B50" s="727" t="s">
        <v>159</v>
      </c>
      <c r="C50" s="727"/>
      <c r="D50" s="727"/>
      <c r="E50" s="727"/>
      <c r="F50" s="729" t="s">
        <v>160</v>
      </c>
      <c r="G50" s="729"/>
      <c r="H50" s="729"/>
      <c r="I50" s="729"/>
      <c r="J50" s="729"/>
      <c r="K50" s="286"/>
    </row>
    <row r="51" spans="1:11" s="289" customFormat="1" ht="45.75" customHeight="1">
      <c r="A51" s="246"/>
      <c r="B51" s="730" t="s">
        <v>161</v>
      </c>
      <c r="C51" s="730"/>
      <c r="D51" s="730"/>
      <c r="E51" s="730"/>
      <c r="F51" s="288"/>
      <c r="G51" s="285"/>
      <c r="H51" s="285"/>
      <c r="I51" s="285"/>
      <c r="J51" s="285"/>
      <c r="K51" s="285"/>
    </row>
    <row r="52" spans="1:11" s="289" customFormat="1" ht="34.5" customHeight="1">
      <c r="A52" s="246"/>
      <c r="B52" s="730" t="s">
        <v>162</v>
      </c>
      <c r="C52" s="730"/>
      <c r="D52" s="730"/>
      <c r="E52" s="730"/>
      <c r="F52" s="731" t="s">
        <v>0</v>
      </c>
      <c r="G52" s="731"/>
      <c r="H52" s="731"/>
      <c r="I52" s="731"/>
      <c r="J52" s="285"/>
      <c r="K52" s="290"/>
    </row>
    <row r="53" spans="1:11" s="289" customFormat="1" ht="13.5" customHeight="1">
      <c r="A53" s="246"/>
      <c r="B53" s="287"/>
      <c r="C53" s="287"/>
      <c r="D53" s="287"/>
      <c r="E53" s="287"/>
      <c r="F53" s="732" t="s">
        <v>107</v>
      </c>
      <c r="G53" s="732"/>
      <c r="H53" s="732"/>
      <c r="I53" s="732"/>
      <c r="J53" s="285"/>
      <c r="K53" s="290"/>
    </row>
    <row r="54" spans="1:11" s="289" customFormat="1" ht="14">
      <c r="A54" s="246"/>
      <c r="F54" s="733" t="s">
        <v>108</v>
      </c>
      <c r="G54" s="733"/>
      <c r="H54" s="733"/>
      <c r="I54" s="733"/>
      <c r="J54" s="285"/>
    </row>
    <row r="55" spans="1:11">
      <c r="A55" s="289"/>
      <c r="F55" s="289"/>
      <c r="G55" s="289"/>
      <c r="H55" s="289"/>
      <c r="I55" s="289"/>
      <c r="J55" s="292"/>
    </row>
    <row r="56" spans="1:11">
      <c r="A56" s="289"/>
      <c r="F56" s="289"/>
      <c r="G56" s="289"/>
      <c r="H56" s="289"/>
      <c r="I56" s="289"/>
      <c r="J56" s="292"/>
    </row>
    <row r="57" spans="1:11">
      <c r="A57" s="289"/>
      <c r="F57" s="289"/>
      <c r="G57" s="289"/>
      <c r="H57" s="289"/>
      <c r="I57" s="289"/>
      <c r="J57" s="292"/>
    </row>
  </sheetData>
  <mergeCells count="71">
    <mergeCell ref="B51:E51"/>
    <mergeCell ref="B52:E52"/>
    <mergeCell ref="F52:I52"/>
    <mergeCell ref="F53:I53"/>
    <mergeCell ref="F54:I54"/>
    <mergeCell ref="B47:H47"/>
    <mergeCell ref="I47:J47"/>
    <mergeCell ref="B49:E49"/>
    <mergeCell ref="F49:J49"/>
    <mergeCell ref="B50:E50"/>
    <mergeCell ref="F50:J50"/>
    <mergeCell ref="B46:H46"/>
    <mergeCell ref="I46:J46"/>
    <mergeCell ref="B37:E37"/>
    <mergeCell ref="B38:J38"/>
    <mergeCell ref="B39:E39"/>
    <mergeCell ref="B40:J40"/>
    <mergeCell ref="B41:E41"/>
    <mergeCell ref="F41:J41"/>
    <mergeCell ref="B43:J43"/>
    <mergeCell ref="B44:H44"/>
    <mergeCell ref="I44:J44"/>
    <mergeCell ref="B45:H45"/>
    <mergeCell ref="I45:J45"/>
    <mergeCell ref="B35:E35"/>
    <mergeCell ref="B23:E23"/>
    <mergeCell ref="B24:J24"/>
    <mergeCell ref="B25:E25"/>
    <mergeCell ref="B26:J26"/>
    <mergeCell ref="B27:E27"/>
    <mergeCell ref="B29:E29"/>
    <mergeCell ref="B30:J30"/>
    <mergeCell ref="B31:E31"/>
    <mergeCell ref="B32:J32"/>
    <mergeCell ref="B33:E33"/>
    <mergeCell ref="B34:J34"/>
    <mergeCell ref="B22:E22"/>
    <mergeCell ref="F22:J22"/>
    <mergeCell ref="B14:E14"/>
    <mergeCell ref="C15:E15"/>
    <mergeCell ref="F15:J15"/>
    <mergeCell ref="C16:E16"/>
    <mergeCell ref="F16:J16"/>
    <mergeCell ref="C17:E17"/>
    <mergeCell ref="F17:J17"/>
    <mergeCell ref="F14:J14"/>
    <mergeCell ref="B18:E18"/>
    <mergeCell ref="B19:E19"/>
    <mergeCell ref="B20:E20"/>
    <mergeCell ref="F20:J20"/>
    <mergeCell ref="B21:E21"/>
    <mergeCell ref="B10:D10"/>
    <mergeCell ref="F10:I10"/>
    <mergeCell ref="B11:J11"/>
    <mergeCell ref="B12:E13"/>
    <mergeCell ref="F12:G12"/>
    <mergeCell ref="H12:H13"/>
    <mergeCell ref="I12:J12"/>
    <mergeCell ref="B6:D6"/>
    <mergeCell ref="B7:D7"/>
    <mergeCell ref="B8:D8"/>
    <mergeCell ref="E8:J8"/>
    <mergeCell ref="B9:D9"/>
    <mergeCell ref="E9:J9"/>
    <mergeCell ref="B5:D5"/>
    <mergeCell ref="E5:J5"/>
    <mergeCell ref="A1:J1"/>
    <mergeCell ref="A2:J2"/>
    <mergeCell ref="B3:J3"/>
    <mergeCell ref="B4:D4"/>
    <mergeCell ref="E4:J4"/>
  </mergeCells>
  <pageMargins left="0.25" right="0.25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C307"/>
  <sheetViews>
    <sheetView view="pageBreakPreview" zoomScale="80" zoomScaleNormal="60" zoomScaleSheetLayoutView="80" workbookViewId="0">
      <selection activeCell="L2" sqref="L2"/>
    </sheetView>
  </sheetViews>
  <sheetFormatPr defaultColWidth="9.08984375" defaultRowHeight="18" customHeight="1"/>
  <cols>
    <col min="1" max="1" width="5" style="11" customWidth="1"/>
    <col min="2" max="2" width="61.54296875" style="11" customWidth="1"/>
    <col min="3" max="5" width="8" style="11" customWidth="1"/>
    <col min="6" max="6" width="7.90625" style="11" customWidth="1"/>
    <col min="7" max="10" width="6.453125" style="11" customWidth="1"/>
    <col min="11" max="26" width="6.453125" style="197" customWidth="1"/>
    <col min="27" max="27" width="9.54296875" style="446" customWidth="1"/>
    <col min="28" max="28" width="11.453125" style="345" customWidth="1"/>
    <col min="29" max="29" width="3.90625" style="11" customWidth="1"/>
    <col min="30" max="30" width="6.453125" style="11" customWidth="1"/>
    <col min="31" max="32" width="9.08984375" style="11" customWidth="1"/>
    <col min="33" max="16384" width="9.08984375" style="11"/>
  </cols>
  <sheetData>
    <row r="2" spans="1:31" ht="18" customHeight="1" thickBot="1">
      <c r="L2" s="454" t="s">
        <v>245</v>
      </c>
    </row>
    <row r="3" spans="1:31" ht="20.149999999999999" customHeight="1">
      <c r="A3" s="374"/>
      <c r="B3" s="375"/>
      <c r="C3" s="763" t="s">
        <v>220</v>
      </c>
      <c r="D3" s="764"/>
      <c r="E3" s="764"/>
      <c r="F3" s="764"/>
      <c r="G3" s="764"/>
      <c r="H3" s="764"/>
      <c r="I3" s="764"/>
      <c r="J3" s="764"/>
      <c r="K3" s="764"/>
      <c r="L3" s="764"/>
      <c r="M3" s="764"/>
      <c r="N3" s="764"/>
      <c r="O3" s="764"/>
      <c r="P3" s="764"/>
      <c r="Q3" s="764"/>
      <c r="R3" s="765"/>
      <c r="S3" s="386"/>
      <c r="T3" s="387"/>
      <c r="U3" s="387"/>
      <c r="V3" s="387"/>
      <c r="W3" s="387"/>
      <c r="X3" s="387"/>
      <c r="Y3" s="387"/>
      <c r="Z3" s="391"/>
      <c r="AB3" s="355" t="s">
        <v>197</v>
      </c>
    </row>
    <row r="4" spans="1:31" ht="20.149999999999999" customHeight="1">
      <c r="A4" s="766" t="s">
        <v>74</v>
      </c>
      <c r="B4" s="543"/>
      <c r="C4" s="539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1"/>
      <c r="S4" s="171"/>
      <c r="T4" s="172"/>
      <c r="U4" s="172"/>
      <c r="V4" s="172"/>
      <c r="W4" s="172"/>
      <c r="X4" s="172"/>
      <c r="Y4" s="172"/>
      <c r="Z4" s="376"/>
      <c r="AB4" s="352">
        <f>SUM(AB15:AB89)</f>
        <v>405</v>
      </c>
      <c r="AC4" s="351" t="s">
        <v>198</v>
      </c>
      <c r="AD4" s="122"/>
    </row>
    <row r="5" spans="1:31" ht="20.149999999999999" customHeight="1">
      <c r="A5" s="377"/>
      <c r="B5" s="86"/>
      <c r="C5" s="539"/>
      <c r="D5" s="540"/>
      <c r="E5" s="540"/>
      <c r="F5" s="540"/>
      <c r="G5" s="540"/>
      <c r="H5" s="540"/>
      <c r="I5" s="540"/>
      <c r="J5" s="540"/>
      <c r="K5" s="540"/>
      <c r="L5" s="540"/>
      <c r="M5" s="540"/>
      <c r="N5" s="540"/>
      <c r="O5" s="540"/>
      <c r="P5" s="540"/>
      <c r="Q5" s="540"/>
      <c r="R5" s="541"/>
      <c r="S5" s="171"/>
      <c r="T5" s="172"/>
      <c r="U5" s="172"/>
      <c r="V5" s="172"/>
      <c r="W5" s="172"/>
      <c r="X5" s="172"/>
      <c r="Y5" s="172"/>
      <c r="Z5" s="376"/>
      <c r="AD5" s="332" t="s">
        <v>200</v>
      </c>
      <c r="AE5" s="356" t="s">
        <v>199</v>
      </c>
    </row>
    <row r="6" spans="1:31" ht="20.149999999999999" customHeight="1">
      <c r="A6" s="377"/>
      <c r="B6" s="86"/>
      <c r="C6" s="80" t="s">
        <v>109</v>
      </c>
      <c r="D6" s="343"/>
      <c r="E6" s="343"/>
      <c r="F6" s="343"/>
      <c r="G6" s="81" t="s">
        <v>110</v>
      </c>
      <c r="H6" s="343"/>
      <c r="I6" s="343"/>
      <c r="J6" s="343"/>
      <c r="K6" s="174"/>
      <c r="L6" s="174"/>
      <c r="M6" s="174"/>
      <c r="N6" s="174"/>
      <c r="O6" s="174"/>
      <c r="P6" s="174"/>
      <c r="Q6" s="174"/>
      <c r="R6" s="175"/>
      <c r="S6" s="171"/>
      <c r="T6" s="172"/>
      <c r="U6" s="172"/>
      <c r="V6" s="172"/>
      <c r="W6" s="172"/>
      <c r="X6" s="172"/>
      <c r="Y6" s="172"/>
      <c r="Z6" s="376"/>
      <c r="AB6" s="353">
        <f>SUM(AB128:AB136)</f>
        <v>165</v>
      </c>
      <c r="AC6" s="351" t="s">
        <v>87</v>
      </c>
      <c r="AD6" s="54">
        <f>$AB$4+AB6</f>
        <v>570</v>
      </c>
      <c r="AE6" s="357">
        <f>'nie dot'!$K$7-'nie dot 1'!AD6</f>
        <v>0</v>
      </c>
    </row>
    <row r="7" spans="1:31" ht="20.149999999999999" customHeight="1">
      <c r="A7" s="743"/>
      <c r="B7" s="495"/>
      <c r="C7" s="80" t="s">
        <v>59</v>
      </c>
      <c r="D7" s="69"/>
      <c r="E7" s="69"/>
      <c r="G7" s="81" t="s">
        <v>71</v>
      </c>
      <c r="H7" s="82"/>
      <c r="I7" s="81"/>
      <c r="J7" s="6"/>
      <c r="K7" s="176"/>
      <c r="L7" s="176"/>
      <c r="M7" s="176"/>
      <c r="N7" s="176"/>
      <c r="O7" s="177"/>
      <c r="P7" s="177"/>
      <c r="Q7" s="177"/>
      <c r="R7" s="178"/>
      <c r="S7" s="179"/>
      <c r="T7" s="180"/>
      <c r="U7" s="180"/>
      <c r="V7" s="180"/>
      <c r="W7" s="180"/>
      <c r="X7" s="180"/>
      <c r="Y7" s="180"/>
      <c r="Z7" s="376"/>
      <c r="AB7" s="353">
        <f>SUM(AB177:AB183)</f>
        <v>165</v>
      </c>
      <c r="AC7" s="351" t="s">
        <v>80</v>
      </c>
      <c r="AD7" s="54">
        <f t="shared" ref="AD7:AD8" si="0">$AB$4+AB7</f>
        <v>570</v>
      </c>
      <c r="AE7" s="357">
        <f>'nie dot'!$K$7-'nie dot 1'!AD7</f>
        <v>0</v>
      </c>
    </row>
    <row r="8" spans="1:31" ht="20.149999999999999" customHeight="1">
      <c r="A8" s="743"/>
      <c r="B8" s="495"/>
      <c r="C8" s="80" t="s">
        <v>58</v>
      </c>
      <c r="D8" s="69"/>
      <c r="E8" s="69"/>
      <c r="G8" s="81" t="s">
        <v>78</v>
      </c>
      <c r="H8" s="82"/>
      <c r="I8" s="81"/>
      <c r="J8" s="6"/>
      <c r="K8" s="176"/>
      <c r="L8" s="176"/>
      <c r="M8" s="176"/>
      <c r="N8" s="176"/>
      <c r="O8" s="177"/>
      <c r="P8" s="177"/>
      <c r="Q8" s="177"/>
      <c r="R8" s="178"/>
      <c r="S8" s="358"/>
      <c r="Z8" s="376"/>
      <c r="AA8" s="447"/>
      <c r="AB8" s="353">
        <f>SUM(AB224:AB231)</f>
        <v>170</v>
      </c>
      <c r="AC8" s="351" t="s">
        <v>85</v>
      </c>
      <c r="AD8" s="54">
        <f t="shared" si="0"/>
        <v>575</v>
      </c>
      <c r="AE8" s="357">
        <f>'nie dot'!$K$7-'nie dot 1'!AD8</f>
        <v>-5</v>
      </c>
    </row>
    <row r="9" spans="1:31" ht="20.149999999999999" customHeight="1">
      <c r="A9" s="745"/>
      <c r="B9" s="500"/>
      <c r="C9" s="80" t="s">
        <v>1</v>
      </c>
      <c r="D9" s="80"/>
      <c r="E9" s="80"/>
      <c r="G9" s="81" t="s">
        <v>72</v>
      </c>
      <c r="H9" s="82"/>
      <c r="I9" s="81"/>
      <c r="J9" s="6"/>
      <c r="K9" s="176"/>
      <c r="L9" s="176"/>
      <c r="M9" s="176"/>
      <c r="N9" s="176"/>
      <c r="O9" s="177"/>
      <c r="P9" s="177"/>
      <c r="Q9" s="177"/>
      <c r="R9" s="178"/>
      <c r="S9" s="358"/>
      <c r="Z9" s="376"/>
      <c r="AA9" s="447"/>
      <c r="AB9" s="353">
        <f>SUM(AB271:AB277)</f>
        <v>165</v>
      </c>
      <c r="AC9" s="351" t="s">
        <v>86</v>
      </c>
      <c r="AD9" s="54">
        <f>$AB$4+AB9</f>
        <v>570</v>
      </c>
      <c r="AE9" s="357">
        <f>'nie dot'!$K$7-'nie dot 1'!AD9</f>
        <v>0</v>
      </c>
    </row>
    <row r="10" spans="1:31" ht="20.149999999999999" customHeight="1">
      <c r="A10" s="743"/>
      <c r="B10" s="495"/>
      <c r="C10" s="83" t="s">
        <v>2</v>
      </c>
      <c r="D10" s="80"/>
      <c r="E10" s="80"/>
      <c r="G10" s="81" t="s">
        <v>209</v>
      </c>
      <c r="H10" s="82"/>
      <c r="I10" s="68"/>
      <c r="J10" s="6"/>
      <c r="K10" s="176"/>
      <c r="L10" s="176"/>
      <c r="M10" s="176"/>
      <c r="N10" s="176"/>
      <c r="O10" s="177"/>
      <c r="P10" s="177"/>
      <c r="Q10" s="177"/>
      <c r="R10" s="178"/>
      <c r="S10" s="182"/>
      <c r="T10" s="183"/>
      <c r="U10" s="183"/>
      <c r="V10" s="183"/>
      <c r="W10" s="183"/>
      <c r="X10" s="183"/>
      <c r="Y10" s="183"/>
      <c r="Z10" s="376"/>
      <c r="AC10" s="351"/>
      <c r="AE10" s="357"/>
    </row>
    <row r="11" spans="1:31" ht="20.149999999999999" customHeight="1" thickBot="1">
      <c r="A11" s="389"/>
      <c r="B11" s="342"/>
      <c r="C11" s="83"/>
      <c r="D11" s="80"/>
      <c r="E11" s="80"/>
      <c r="G11" s="81" t="s">
        <v>79</v>
      </c>
      <c r="H11" s="82"/>
      <c r="I11" s="68"/>
      <c r="J11" s="6"/>
      <c r="K11" s="176"/>
      <c r="L11" s="176"/>
      <c r="M11" s="176"/>
      <c r="N11" s="176"/>
      <c r="O11" s="177"/>
      <c r="P11" s="177"/>
      <c r="Q11" s="177"/>
      <c r="R11" s="178"/>
      <c r="S11" s="182"/>
      <c r="T11" s="183"/>
      <c r="U11" s="183"/>
      <c r="V11" s="183"/>
      <c r="W11" s="183"/>
      <c r="X11" s="183"/>
      <c r="Y11" s="183"/>
      <c r="Z11" s="376"/>
      <c r="AB11" s="354"/>
      <c r="AC11" s="351"/>
      <c r="AD11" s="54"/>
      <c r="AE11" s="357"/>
    </row>
    <row r="12" spans="1:31" ht="20.149999999999999" customHeight="1">
      <c r="A12" s="389"/>
      <c r="B12" s="342"/>
      <c r="C12" s="83"/>
      <c r="D12" s="80"/>
      <c r="E12" s="80"/>
      <c r="G12" s="81" t="s">
        <v>218</v>
      </c>
      <c r="H12" s="82"/>
      <c r="I12" s="68"/>
      <c r="J12" s="6"/>
      <c r="K12" s="176"/>
      <c r="L12" s="176"/>
      <c r="M12" s="176"/>
      <c r="N12" s="176"/>
      <c r="O12" s="177"/>
      <c r="P12" s="177"/>
      <c r="Q12" s="177"/>
      <c r="R12" s="178"/>
      <c r="S12" s="496" t="s">
        <v>195</v>
      </c>
      <c r="T12" s="497"/>
      <c r="U12" s="497"/>
      <c r="V12" s="497"/>
      <c r="W12" s="497"/>
      <c r="X12" s="497"/>
      <c r="Y12" s="497"/>
      <c r="Z12" s="744"/>
    </row>
    <row r="13" spans="1:31" ht="20.149999999999999" customHeight="1">
      <c r="A13" s="389"/>
      <c r="B13" s="342"/>
      <c r="C13" s="83"/>
      <c r="D13" s="80"/>
      <c r="E13" s="80"/>
      <c r="G13" s="301" t="s">
        <v>171</v>
      </c>
      <c r="H13" s="82"/>
      <c r="I13" s="68"/>
      <c r="J13" s="6"/>
      <c r="K13" s="176"/>
      <c r="L13" s="176"/>
      <c r="M13" s="176"/>
      <c r="N13" s="176"/>
      <c r="O13" s="177"/>
      <c r="P13" s="177"/>
      <c r="Q13" s="177"/>
      <c r="R13" s="178"/>
      <c r="S13" s="496" t="s">
        <v>196</v>
      </c>
      <c r="T13" s="497"/>
      <c r="U13" s="497"/>
      <c r="V13" s="497"/>
      <c r="W13" s="497"/>
      <c r="X13" s="497"/>
      <c r="Y13" s="497"/>
      <c r="Z13" s="744"/>
    </row>
    <row r="14" spans="1:31" ht="20.149999999999999" customHeight="1" thickBot="1">
      <c r="A14" s="378"/>
      <c r="B14" s="67"/>
      <c r="C14" s="18"/>
      <c r="D14" s="5"/>
      <c r="E14" s="5"/>
      <c r="F14" s="5"/>
      <c r="H14" s="19"/>
      <c r="I14" s="5"/>
      <c r="J14" s="19"/>
      <c r="K14" s="176"/>
      <c r="L14" s="176"/>
      <c r="M14" s="176"/>
      <c r="N14" s="176"/>
      <c r="O14" s="177"/>
      <c r="P14" s="177"/>
      <c r="Q14" s="177"/>
      <c r="R14" s="178"/>
      <c r="S14" s="501"/>
      <c r="T14" s="502"/>
      <c r="U14" s="502"/>
      <c r="V14" s="502"/>
      <c r="W14" s="502"/>
      <c r="X14" s="502"/>
      <c r="Y14" s="502"/>
      <c r="Z14" s="746"/>
    </row>
    <row r="15" spans="1:31" ht="12" customHeight="1" thickBot="1">
      <c r="A15" s="747"/>
      <c r="B15" s="505"/>
      <c r="C15" s="505"/>
      <c r="D15" s="505"/>
      <c r="E15" s="505"/>
      <c r="F15" s="505"/>
      <c r="G15" s="505"/>
      <c r="H15" s="505"/>
      <c r="I15" s="505"/>
      <c r="J15" s="505"/>
      <c r="K15" s="505"/>
      <c r="L15" s="505"/>
      <c r="M15" s="505"/>
      <c r="N15" s="505"/>
      <c r="O15" s="505"/>
      <c r="P15" s="505"/>
      <c r="Q15" s="505"/>
      <c r="R15" s="505"/>
      <c r="S15" s="505"/>
      <c r="T15" s="505"/>
      <c r="U15" s="505"/>
      <c r="V15" s="505"/>
      <c r="W15" s="505"/>
      <c r="X15" s="505"/>
      <c r="Y15" s="505"/>
      <c r="Z15" s="748"/>
    </row>
    <row r="16" spans="1:31" ht="20.149999999999999" customHeight="1">
      <c r="A16" s="749" t="s">
        <v>41</v>
      </c>
      <c r="B16" s="510" t="s">
        <v>3</v>
      </c>
      <c r="C16" s="513" t="s">
        <v>4</v>
      </c>
      <c r="D16" s="514"/>
      <c r="E16" s="515"/>
      <c r="F16" s="519" t="s">
        <v>5</v>
      </c>
      <c r="G16" s="520"/>
      <c r="H16" s="520"/>
      <c r="I16" s="520"/>
      <c r="J16" s="520"/>
      <c r="K16" s="752" t="s">
        <v>42</v>
      </c>
      <c r="L16" s="753"/>
      <c r="M16" s="753"/>
      <c r="N16" s="753"/>
      <c r="O16" s="753"/>
      <c r="P16" s="753"/>
      <c r="Q16" s="753"/>
      <c r="R16" s="753"/>
      <c r="S16" s="753"/>
      <c r="T16" s="753"/>
      <c r="U16" s="753"/>
      <c r="V16" s="753"/>
      <c r="W16" s="753"/>
      <c r="X16" s="753"/>
      <c r="Y16" s="753"/>
      <c r="Z16" s="754"/>
    </row>
    <row r="17" spans="1:28" ht="20.149999999999999" customHeight="1">
      <c r="A17" s="750"/>
      <c r="B17" s="511"/>
      <c r="C17" s="516"/>
      <c r="D17" s="517"/>
      <c r="E17" s="518"/>
      <c r="F17" s="547" t="s">
        <v>6</v>
      </c>
      <c r="G17" s="473" t="s">
        <v>7</v>
      </c>
      <c r="H17" s="473"/>
      <c r="I17" s="473"/>
      <c r="J17" s="527"/>
      <c r="K17" s="755" t="s">
        <v>43</v>
      </c>
      <c r="L17" s="756"/>
      <c r="M17" s="756"/>
      <c r="N17" s="757"/>
      <c r="O17" s="755" t="s">
        <v>44</v>
      </c>
      <c r="P17" s="756"/>
      <c r="Q17" s="756"/>
      <c r="R17" s="758"/>
      <c r="S17" s="759" t="s">
        <v>45</v>
      </c>
      <c r="T17" s="756"/>
      <c r="U17" s="756"/>
      <c r="V17" s="757"/>
      <c r="W17" s="755" t="s">
        <v>46</v>
      </c>
      <c r="X17" s="756"/>
      <c r="Y17" s="756"/>
      <c r="Z17" s="758"/>
    </row>
    <row r="18" spans="1:28" ht="20.149999999999999" customHeight="1">
      <c r="A18" s="750"/>
      <c r="B18" s="511"/>
      <c r="C18" s="534" t="s">
        <v>88</v>
      </c>
      <c r="D18" s="467" t="s">
        <v>9</v>
      </c>
      <c r="E18" s="470" t="s">
        <v>39</v>
      </c>
      <c r="F18" s="548"/>
      <c r="G18" s="473" t="s">
        <v>10</v>
      </c>
      <c r="H18" s="473" t="s">
        <v>11</v>
      </c>
      <c r="I18" s="473" t="s">
        <v>12</v>
      </c>
      <c r="J18" s="527" t="s">
        <v>37</v>
      </c>
      <c r="K18" s="760" t="s">
        <v>123</v>
      </c>
      <c r="L18" s="761"/>
      <c r="M18" s="761"/>
      <c r="N18" s="761"/>
      <c r="O18" s="761"/>
      <c r="P18" s="761"/>
      <c r="Q18" s="761"/>
      <c r="R18" s="761"/>
      <c r="S18" s="761"/>
      <c r="T18" s="761"/>
      <c r="U18" s="761"/>
      <c r="V18" s="761"/>
      <c r="W18" s="761"/>
      <c r="X18" s="761"/>
      <c r="Y18" s="761"/>
      <c r="Z18" s="762"/>
    </row>
    <row r="19" spans="1:28" ht="20.149999999999999" customHeight="1">
      <c r="A19" s="750"/>
      <c r="B19" s="511"/>
      <c r="C19" s="534"/>
      <c r="D19" s="468"/>
      <c r="E19" s="471"/>
      <c r="F19" s="548"/>
      <c r="G19" s="473"/>
      <c r="H19" s="473"/>
      <c r="I19" s="473"/>
      <c r="J19" s="527"/>
      <c r="K19" s="739" t="s">
        <v>10</v>
      </c>
      <c r="L19" s="741" t="s">
        <v>11</v>
      </c>
      <c r="M19" s="737" t="s">
        <v>12</v>
      </c>
      <c r="N19" s="185" t="s">
        <v>47</v>
      </c>
      <c r="O19" s="739" t="s">
        <v>10</v>
      </c>
      <c r="P19" s="741" t="s">
        <v>11</v>
      </c>
      <c r="Q19" s="737" t="s">
        <v>12</v>
      </c>
      <c r="R19" s="185" t="s">
        <v>47</v>
      </c>
      <c r="S19" s="739" t="s">
        <v>10</v>
      </c>
      <c r="T19" s="741" t="s">
        <v>11</v>
      </c>
      <c r="U19" s="737" t="s">
        <v>12</v>
      </c>
      <c r="V19" s="185" t="s">
        <v>47</v>
      </c>
      <c r="W19" s="739" t="s">
        <v>10</v>
      </c>
      <c r="X19" s="741" t="s">
        <v>11</v>
      </c>
      <c r="Y19" s="737" t="s">
        <v>12</v>
      </c>
      <c r="Z19" s="185" t="s">
        <v>47</v>
      </c>
    </row>
    <row r="20" spans="1:28" ht="20.149999999999999" customHeight="1" thickBot="1">
      <c r="A20" s="751"/>
      <c r="B20" s="512"/>
      <c r="C20" s="535"/>
      <c r="D20" s="469"/>
      <c r="E20" s="472"/>
      <c r="F20" s="549"/>
      <c r="G20" s="474"/>
      <c r="H20" s="474"/>
      <c r="I20" s="474"/>
      <c r="J20" s="528"/>
      <c r="K20" s="740"/>
      <c r="L20" s="742"/>
      <c r="M20" s="738"/>
      <c r="N20" s="186" t="s">
        <v>25</v>
      </c>
      <c r="O20" s="740"/>
      <c r="P20" s="742"/>
      <c r="Q20" s="738"/>
      <c r="R20" s="186" t="s">
        <v>25</v>
      </c>
      <c r="S20" s="740"/>
      <c r="T20" s="742"/>
      <c r="U20" s="738"/>
      <c r="V20" s="186" t="s">
        <v>25</v>
      </c>
      <c r="W20" s="740"/>
      <c r="X20" s="742"/>
      <c r="Y20" s="738"/>
      <c r="Z20" s="186" t="s">
        <v>25</v>
      </c>
    </row>
    <row r="21" spans="1:28" ht="20.149999999999999" customHeight="1" thickBot="1">
      <c r="A21" s="424" t="s">
        <v>13</v>
      </c>
      <c r="B21" s="614" t="s">
        <v>56</v>
      </c>
      <c r="C21" s="614"/>
      <c r="D21" s="614"/>
      <c r="E21" s="614"/>
      <c r="F21" s="614"/>
      <c r="G21" s="614"/>
      <c r="H21" s="614"/>
      <c r="I21" s="614"/>
      <c r="J21" s="614"/>
      <c r="K21" s="614"/>
      <c r="L21" s="615"/>
      <c r="M21" s="615"/>
      <c r="N21" s="615"/>
      <c r="O21" s="615"/>
      <c r="P21" s="615"/>
      <c r="Q21" s="615"/>
      <c r="R21" s="615"/>
      <c r="S21" s="615"/>
      <c r="T21" s="615"/>
      <c r="U21" s="615"/>
      <c r="V21" s="615"/>
      <c r="W21" s="615"/>
      <c r="X21" s="615"/>
      <c r="Y21" s="615"/>
      <c r="Z21" s="615"/>
      <c r="AA21" s="616"/>
    </row>
    <row r="22" spans="1:28" ht="20.149999999999999" customHeight="1">
      <c r="A22" s="56" t="s">
        <v>14</v>
      </c>
      <c r="B22" s="96" t="s">
        <v>203</v>
      </c>
      <c r="C22" s="131"/>
      <c r="D22" s="20">
        <v>1</v>
      </c>
      <c r="E22" s="20">
        <v>2</v>
      </c>
      <c r="F22" s="3">
        <f>SUM(G22:J22)</f>
        <v>30</v>
      </c>
      <c r="G22" s="7">
        <f>K22+O22+S22+W22</f>
        <v>0</v>
      </c>
      <c r="H22" s="7">
        <f t="shared" ref="H22:J22" si="1">L22+P22+T22+X22</f>
        <v>0</v>
      </c>
      <c r="I22" s="7">
        <f t="shared" si="1"/>
        <v>30</v>
      </c>
      <c r="J22" s="57">
        <f t="shared" si="1"/>
        <v>0</v>
      </c>
      <c r="K22" s="187"/>
      <c r="L22" s="139"/>
      <c r="M22" s="139"/>
      <c r="N22" s="140"/>
      <c r="O22" s="141"/>
      <c r="P22" s="139"/>
      <c r="Q22" s="139">
        <v>30</v>
      </c>
      <c r="R22" s="140"/>
      <c r="S22" s="141"/>
      <c r="T22" s="139"/>
      <c r="U22" s="139"/>
      <c r="V22" s="140"/>
      <c r="W22" s="141"/>
      <c r="X22" s="139"/>
      <c r="Y22" s="139"/>
      <c r="Z22" s="140"/>
      <c r="AB22" s="345">
        <v>20</v>
      </c>
    </row>
    <row r="23" spans="1:28" ht="20.149999999999999" customHeight="1">
      <c r="A23" s="14" t="s">
        <v>15</v>
      </c>
      <c r="B23" s="53" t="s">
        <v>117</v>
      </c>
      <c r="C23" s="60"/>
      <c r="D23" s="350">
        <v>2</v>
      </c>
      <c r="E23" s="52">
        <v>2</v>
      </c>
      <c r="F23" s="59">
        <f>SUM(G23:J23)</f>
        <v>30</v>
      </c>
      <c r="G23" s="56">
        <f>K23+O23+S23+W23</f>
        <v>15</v>
      </c>
      <c r="H23" s="56">
        <f t="shared" ref="H23:H30" si="2">L23+P23+T23+X23</f>
        <v>15</v>
      </c>
      <c r="I23" s="56">
        <f t="shared" ref="I23:I30" si="3">M23+Q23+U23+Y23</f>
        <v>0</v>
      </c>
      <c r="J23" s="58">
        <f t="shared" ref="J23:J30" si="4">N23+R23+V23+Z23</f>
        <v>0</v>
      </c>
      <c r="K23" s="228"/>
      <c r="L23" s="214"/>
      <c r="M23" s="215"/>
      <c r="N23" s="216"/>
      <c r="O23" s="217"/>
      <c r="P23" s="215"/>
      <c r="Q23" s="215"/>
      <c r="R23" s="218"/>
      <c r="S23" s="219">
        <v>15</v>
      </c>
      <c r="T23" s="215">
        <v>15</v>
      </c>
      <c r="U23" s="215"/>
      <c r="V23" s="216"/>
      <c r="W23" s="217"/>
      <c r="X23" s="215"/>
      <c r="Y23" s="215"/>
      <c r="Z23" s="216"/>
      <c r="AB23" s="345">
        <v>15</v>
      </c>
    </row>
    <row r="24" spans="1:28" ht="20.149999999999999" customHeight="1">
      <c r="A24" s="56" t="s">
        <v>16</v>
      </c>
      <c r="B24" s="406" t="s">
        <v>63</v>
      </c>
      <c r="C24" s="2">
        <v>1</v>
      </c>
      <c r="D24" s="8">
        <v>1</v>
      </c>
      <c r="E24" s="8">
        <v>5</v>
      </c>
      <c r="F24" s="85">
        <f t="shared" ref="F24:F29" si="5">SUM(G24:J24)</f>
        <v>45</v>
      </c>
      <c r="G24" s="336">
        <f>K24+O24+S24+W24</f>
        <v>30</v>
      </c>
      <c r="H24" s="336">
        <f t="shared" si="2"/>
        <v>15</v>
      </c>
      <c r="I24" s="336">
        <f t="shared" si="3"/>
        <v>0</v>
      </c>
      <c r="J24" s="339">
        <f t="shared" si="4"/>
        <v>0</v>
      </c>
      <c r="K24" s="230"/>
      <c r="L24" s="235"/>
      <c r="M24" s="235"/>
      <c r="N24" s="368"/>
      <c r="O24" s="407">
        <v>30</v>
      </c>
      <c r="P24" s="231">
        <v>15</v>
      </c>
      <c r="Q24" s="235"/>
      <c r="R24" s="234"/>
      <c r="S24" s="408"/>
      <c r="T24" s="235"/>
      <c r="U24" s="235"/>
      <c r="V24" s="368"/>
      <c r="W24" s="233"/>
      <c r="X24" s="235"/>
      <c r="Y24" s="235"/>
      <c r="Z24" s="368"/>
    </row>
    <row r="25" spans="1:28" ht="20.149999999999999" customHeight="1">
      <c r="A25" s="14" t="s">
        <v>17</v>
      </c>
      <c r="B25" s="53" t="s">
        <v>64</v>
      </c>
      <c r="C25" s="60">
        <v>1</v>
      </c>
      <c r="D25" s="52">
        <v>1</v>
      </c>
      <c r="E25" s="52">
        <v>6</v>
      </c>
      <c r="F25" s="59">
        <f t="shared" si="5"/>
        <v>45</v>
      </c>
      <c r="G25" s="337">
        <f t="shared" ref="G25:G29" si="6">K25+O25+S25+W25</f>
        <v>30</v>
      </c>
      <c r="H25" s="337">
        <f t="shared" si="2"/>
        <v>15</v>
      </c>
      <c r="I25" s="337">
        <f t="shared" si="3"/>
        <v>0</v>
      </c>
      <c r="J25" s="338">
        <f t="shared" si="4"/>
        <v>0</v>
      </c>
      <c r="K25" s="213">
        <v>30</v>
      </c>
      <c r="L25" s="214">
        <v>15</v>
      </c>
      <c r="M25" s="215"/>
      <c r="N25" s="216"/>
      <c r="O25" s="217"/>
      <c r="P25" s="215"/>
      <c r="Q25" s="215"/>
      <c r="R25" s="218"/>
      <c r="S25" s="219"/>
      <c r="T25" s="215"/>
      <c r="U25" s="215"/>
      <c r="V25" s="216"/>
      <c r="W25" s="217"/>
      <c r="X25" s="215"/>
      <c r="Y25" s="215"/>
      <c r="Z25" s="216"/>
      <c r="AB25" s="345">
        <v>25</v>
      </c>
    </row>
    <row r="26" spans="1:28" ht="20.149999999999999" customHeight="1">
      <c r="A26" s="56" t="s">
        <v>18</v>
      </c>
      <c r="B26" s="53" t="s">
        <v>65</v>
      </c>
      <c r="C26" s="60">
        <v>1</v>
      </c>
      <c r="D26" s="52">
        <v>1</v>
      </c>
      <c r="E26" s="52">
        <v>4</v>
      </c>
      <c r="F26" s="59">
        <f t="shared" si="5"/>
        <v>30</v>
      </c>
      <c r="G26" s="337">
        <f t="shared" si="6"/>
        <v>15</v>
      </c>
      <c r="H26" s="337">
        <f t="shared" si="2"/>
        <v>15</v>
      </c>
      <c r="I26" s="337">
        <f t="shared" si="3"/>
        <v>0</v>
      </c>
      <c r="J26" s="338">
        <f t="shared" si="4"/>
        <v>0</v>
      </c>
      <c r="K26" s="213">
        <v>15</v>
      </c>
      <c r="L26" s="215">
        <v>15</v>
      </c>
      <c r="M26" s="215"/>
      <c r="N26" s="216"/>
      <c r="O26" s="217"/>
      <c r="P26" s="215"/>
      <c r="Q26" s="215"/>
      <c r="R26" s="218"/>
      <c r="S26" s="219"/>
      <c r="T26" s="215"/>
      <c r="U26" s="215"/>
      <c r="V26" s="216"/>
      <c r="W26" s="217"/>
      <c r="X26" s="215"/>
      <c r="Y26" s="215"/>
      <c r="Z26" s="216"/>
      <c r="AB26" s="394">
        <v>15</v>
      </c>
    </row>
    <row r="27" spans="1:28" ht="20.149999999999999" customHeight="1">
      <c r="A27" s="14" t="s">
        <v>30</v>
      </c>
      <c r="B27" s="53" t="s">
        <v>66</v>
      </c>
      <c r="C27" s="60"/>
      <c r="D27" s="350">
        <v>2</v>
      </c>
      <c r="E27" s="52">
        <v>3</v>
      </c>
      <c r="F27" s="59">
        <f t="shared" si="5"/>
        <v>30</v>
      </c>
      <c r="G27" s="337">
        <f t="shared" si="6"/>
        <v>15</v>
      </c>
      <c r="H27" s="337">
        <f t="shared" si="2"/>
        <v>15</v>
      </c>
      <c r="I27" s="337">
        <f t="shared" si="3"/>
        <v>0</v>
      </c>
      <c r="J27" s="338">
        <f t="shared" si="4"/>
        <v>0</v>
      </c>
      <c r="K27" s="222"/>
      <c r="L27" s="214"/>
      <c r="M27" s="215"/>
      <c r="N27" s="216"/>
      <c r="O27" s="217">
        <v>15</v>
      </c>
      <c r="P27" s="215">
        <v>15</v>
      </c>
      <c r="Q27" s="215"/>
      <c r="R27" s="218"/>
      <c r="S27" s="219"/>
      <c r="T27" s="215"/>
      <c r="U27" s="215"/>
      <c r="V27" s="216"/>
      <c r="W27" s="217"/>
      <c r="X27" s="215"/>
      <c r="Y27" s="215"/>
      <c r="Z27" s="216"/>
      <c r="AB27" s="345">
        <v>20</v>
      </c>
    </row>
    <row r="28" spans="1:28" ht="20.149999999999999" customHeight="1">
      <c r="A28" s="56" t="s">
        <v>31</v>
      </c>
      <c r="B28" s="133" t="s">
        <v>67</v>
      </c>
      <c r="C28" s="244"/>
      <c r="D28" s="350">
        <v>2</v>
      </c>
      <c r="E28" s="65">
        <v>3</v>
      </c>
      <c r="F28" s="59">
        <f t="shared" si="5"/>
        <v>30</v>
      </c>
      <c r="G28" s="337">
        <f t="shared" si="6"/>
        <v>15</v>
      </c>
      <c r="H28" s="337">
        <f t="shared" si="2"/>
        <v>15</v>
      </c>
      <c r="I28" s="337">
        <f t="shared" si="3"/>
        <v>0</v>
      </c>
      <c r="J28" s="338">
        <f t="shared" si="4"/>
        <v>0</v>
      </c>
      <c r="K28" s="220"/>
      <c r="L28" s="221"/>
      <c r="M28" s="221"/>
      <c r="N28" s="224"/>
      <c r="O28" s="453">
        <v>15</v>
      </c>
      <c r="P28" s="226">
        <v>15</v>
      </c>
      <c r="Q28" s="227"/>
      <c r="R28" s="224"/>
      <c r="S28" s="223"/>
      <c r="T28" s="221"/>
      <c r="U28" s="221"/>
      <c r="V28" s="224"/>
      <c r="W28" s="225"/>
      <c r="X28" s="221"/>
      <c r="Y28" s="221"/>
      <c r="Z28" s="224"/>
      <c r="AB28" s="345">
        <v>20</v>
      </c>
    </row>
    <row r="29" spans="1:28" ht="20.149999999999999" customHeight="1">
      <c r="A29" s="14" t="s">
        <v>32</v>
      </c>
      <c r="B29" s="53" t="s">
        <v>89</v>
      </c>
      <c r="C29" s="60">
        <v>1</v>
      </c>
      <c r="D29" s="52">
        <v>1</v>
      </c>
      <c r="E29" s="52">
        <v>5</v>
      </c>
      <c r="F29" s="85">
        <f t="shared" si="5"/>
        <v>45</v>
      </c>
      <c r="G29" s="336">
        <f t="shared" si="6"/>
        <v>30</v>
      </c>
      <c r="H29" s="336">
        <f t="shared" si="2"/>
        <v>15</v>
      </c>
      <c r="I29" s="336">
        <f t="shared" si="3"/>
        <v>0</v>
      </c>
      <c r="J29" s="339">
        <f t="shared" si="4"/>
        <v>0</v>
      </c>
      <c r="K29" s="222"/>
      <c r="L29" s="215"/>
      <c r="M29" s="215"/>
      <c r="N29" s="216"/>
      <c r="O29" s="228"/>
      <c r="P29" s="157"/>
      <c r="Q29" s="214"/>
      <c r="R29" s="218"/>
      <c r="S29" s="229">
        <v>30</v>
      </c>
      <c r="T29" s="214">
        <v>15</v>
      </c>
      <c r="U29" s="214"/>
      <c r="V29" s="218"/>
      <c r="W29" s="219"/>
      <c r="X29" s="214"/>
      <c r="Y29" s="214"/>
      <c r="Z29" s="218"/>
      <c r="AB29" s="345">
        <v>25</v>
      </c>
    </row>
    <row r="30" spans="1:28" ht="20.149999999999999" customHeight="1" thickBot="1">
      <c r="A30" s="392"/>
      <c r="B30" s="349"/>
      <c r="C30" s="315"/>
      <c r="D30" s="316"/>
      <c r="E30" s="316"/>
      <c r="F30" s="85"/>
      <c r="G30" s="84">
        <f>K30+O30+S30+W30</f>
        <v>0</v>
      </c>
      <c r="H30" s="84">
        <f t="shared" si="2"/>
        <v>0</v>
      </c>
      <c r="I30" s="84">
        <f t="shared" si="3"/>
        <v>0</v>
      </c>
      <c r="J30" s="126">
        <f t="shared" si="4"/>
        <v>0</v>
      </c>
      <c r="K30" s="146"/>
      <c r="L30" s="317"/>
      <c r="M30" s="161"/>
      <c r="N30" s="145"/>
      <c r="O30" s="146"/>
      <c r="P30" s="144"/>
      <c r="Q30" s="144"/>
      <c r="R30" s="145"/>
      <c r="S30" s="146"/>
      <c r="T30" s="144"/>
      <c r="U30" s="144"/>
      <c r="V30" s="161"/>
      <c r="W30" s="162"/>
      <c r="X30" s="144"/>
      <c r="Y30" s="144"/>
      <c r="Z30" s="145"/>
    </row>
    <row r="31" spans="1:28" ht="20.149999999999999" customHeight="1" thickTop="1">
      <c r="A31" s="422"/>
      <c r="B31" s="550" t="s">
        <v>19</v>
      </c>
      <c r="C31" s="552">
        <f t="shared" ref="C31:K31" si="7">SUM(C22:C30)</f>
        <v>4</v>
      </c>
      <c r="D31" s="489">
        <f t="shared" si="7"/>
        <v>11</v>
      </c>
      <c r="E31" s="485">
        <f t="shared" si="7"/>
        <v>30</v>
      </c>
      <c r="F31" s="487">
        <f t="shared" si="7"/>
        <v>285</v>
      </c>
      <c r="G31" s="489">
        <f t="shared" si="7"/>
        <v>150</v>
      </c>
      <c r="H31" s="489">
        <f t="shared" si="7"/>
        <v>105</v>
      </c>
      <c r="I31" s="489">
        <f t="shared" si="7"/>
        <v>30</v>
      </c>
      <c r="J31" s="485">
        <f t="shared" si="7"/>
        <v>0</v>
      </c>
      <c r="K31" s="410">
        <f t="shared" si="7"/>
        <v>45</v>
      </c>
      <c r="L31" s="411">
        <f t="shared" ref="L31:Z31" si="8">SUM(L22:L30)</f>
        <v>30</v>
      </c>
      <c r="M31" s="411">
        <f t="shared" si="8"/>
        <v>0</v>
      </c>
      <c r="N31" s="412">
        <f t="shared" si="8"/>
        <v>0</v>
      </c>
      <c r="O31" s="410">
        <f t="shared" si="8"/>
        <v>60</v>
      </c>
      <c r="P31" s="411">
        <f t="shared" si="8"/>
        <v>45</v>
      </c>
      <c r="Q31" s="411">
        <f t="shared" si="8"/>
        <v>30</v>
      </c>
      <c r="R31" s="413">
        <f t="shared" si="8"/>
        <v>0</v>
      </c>
      <c r="S31" s="414">
        <f t="shared" si="8"/>
        <v>45</v>
      </c>
      <c r="T31" s="411">
        <f t="shared" si="8"/>
        <v>30</v>
      </c>
      <c r="U31" s="411">
        <f t="shared" si="8"/>
        <v>0</v>
      </c>
      <c r="V31" s="412">
        <f t="shared" si="8"/>
        <v>0</v>
      </c>
      <c r="W31" s="410">
        <f t="shared" si="8"/>
        <v>0</v>
      </c>
      <c r="X31" s="411">
        <f t="shared" si="8"/>
        <v>0</v>
      </c>
      <c r="Y31" s="411">
        <f t="shared" si="8"/>
        <v>0</v>
      </c>
      <c r="Z31" s="413">
        <f t="shared" si="8"/>
        <v>0</v>
      </c>
    </row>
    <row r="32" spans="1:28" ht="20.149999999999999" customHeight="1" thickBot="1">
      <c r="A32" s="423"/>
      <c r="B32" s="551"/>
      <c r="C32" s="553"/>
      <c r="D32" s="490"/>
      <c r="E32" s="486"/>
      <c r="F32" s="488"/>
      <c r="G32" s="490"/>
      <c r="H32" s="490"/>
      <c r="I32" s="490"/>
      <c r="J32" s="486"/>
      <c r="K32" s="491">
        <f>SUM(K31:N31)</f>
        <v>75</v>
      </c>
      <c r="L32" s="492"/>
      <c r="M32" s="492"/>
      <c r="N32" s="493"/>
      <c r="O32" s="491">
        <f>SUM(O31:R31)</f>
        <v>135</v>
      </c>
      <c r="P32" s="492"/>
      <c r="Q32" s="492"/>
      <c r="R32" s="493"/>
      <c r="S32" s="491">
        <f>SUM(S31:V31)</f>
        <v>75</v>
      </c>
      <c r="T32" s="492"/>
      <c r="U32" s="492"/>
      <c r="V32" s="493"/>
      <c r="W32" s="491">
        <f>SUM(W31:Z31)</f>
        <v>0</v>
      </c>
      <c r="X32" s="492"/>
      <c r="Y32" s="492"/>
      <c r="Z32" s="493"/>
      <c r="AA32" s="446" t="b">
        <f>SUM(K32:Z32)=F31</f>
        <v>1</v>
      </c>
    </row>
    <row r="33" spans="1:28" s="21" customFormat="1" ht="20.149999999999999" customHeight="1">
      <c r="A33" s="608" t="s">
        <v>48</v>
      </c>
      <c r="B33" s="555"/>
      <c r="C33" s="560" t="s">
        <v>88</v>
      </c>
      <c r="D33" s="563" t="s">
        <v>9</v>
      </c>
      <c r="E33" s="566" t="s">
        <v>39</v>
      </c>
      <c r="F33" s="569" t="s">
        <v>6</v>
      </c>
      <c r="G33" s="572" t="s">
        <v>10</v>
      </c>
      <c r="H33" s="572" t="s">
        <v>11</v>
      </c>
      <c r="I33" s="572" t="s">
        <v>12</v>
      </c>
      <c r="J33" s="575" t="s">
        <v>37</v>
      </c>
      <c r="K33" s="482" t="s">
        <v>43</v>
      </c>
      <c r="L33" s="483"/>
      <c r="M33" s="483"/>
      <c r="N33" s="484"/>
      <c r="O33" s="482" t="s">
        <v>44</v>
      </c>
      <c r="P33" s="483"/>
      <c r="Q33" s="483"/>
      <c r="R33" s="484"/>
      <c r="S33" s="482" t="s">
        <v>45</v>
      </c>
      <c r="T33" s="483"/>
      <c r="U33" s="483"/>
      <c r="V33" s="484"/>
      <c r="W33" s="482" t="s">
        <v>46</v>
      </c>
      <c r="X33" s="483"/>
      <c r="Y33" s="483"/>
      <c r="Z33" s="484"/>
      <c r="AA33" s="448"/>
      <c r="AB33" s="346"/>
    </row>
    <row r="34" spans="1:28" s="21" customFormat="1" ht="20.149999999999999" customHeight="1">
      <c r="A34" s="609"/>
      <c r="B34" s="557"/>
      <c r="C34" s="561"/>
      <c r="D34" s="564"/>
      <c r="E34" s="567"/>
      <c r="F34" s="570"/>
      <c r="G34" s="573"/>
      <c r="H34" s="573"/>
      <c r="I34" s="573"/>
      <c r="J34" s="576"/>
      <c r="K34" s="584" t="s">
        <v>10</v>
      </c>
      <c r="L34" s="583" t="s">
        <v>11</v>
      </c>
      <c r="M34" s="582" t="s">
        <v>12</v>
      </c>
      <c r="N34" s="415" t="s">
        <v>47</v>
      </c>
      <c r="O34" s="584" t="s">
        <v>10</v>
      </c>
      <c r="P34" s="583" t="s">
        <v>11</v>
      </c>
      <c r="Q34" s="582" t="s">
        <v>12</v>
      </c>
      <c r="R34" s="415" t="s">
        <v>47</v>
      </c>
      <c r="S34" s="584" t="s">
        <v>10</v>
      </c>
      <c r="T34" s="583" t="s">
        <v>11</v>
      </c>
      <c r="U34" s="582" t="s">
        <v>12</v>
      </c>
      <c r="V34" s="415" t="s">
        <v>47</v>
      </c>
      <c r="W34" s="584" t="s">
        <v>10</v>
      </c>
      <c r="X34" s="583" t="s">
        <v>11</v>
      </c>
      <c r="Y34" s="582" t="s">
        <v>12</v>
      </c>
      <c r="Z34" s="415" t="s">
        <v>47</v>
      </c>
      <c r="AA34" s="448"/>
      <c r="AB34" s="346"/>
    </row>
    <row r="35" spans="1:28" s="21" customFormat="1" ht="20.149999999999999" customHeight="1" thickBot="1">
      <c r="A35" s="609"/>
      <c r="B35" s="557"/>
      <c r="C35" s="562"/>
      <c r="D35" s="565"/>
      <c r="E35" s="568"/>
      <c r="F35" s="571"/>
      <c r="G35" s="574"/>
      <c r="H35" s="574"/>
      <c r="I35" s="574"/>
      <c r="J35" s="577"/>
      <c r="K35" s="585"/>
      <c r="L35" s="574"/>
      <c r="M35" s="565"/>
      <c r="N35" s="416" t="s">
        <v>25</v>
      </c>
      <c r="O35" s="585"/>
      <c r="P35" s="574"/>
      <c r="Q35" s="565"/>
      <c r="R35" s="416" t="s">
        <v>25</v>
      </c>
      <c r="S35" s="585"/>
      <c r="T35" s="574"/>
      <c r="U35" s="565"/>
      <c r="V35" s="416" t="s">
        <v>25</v>
      </c>
      <c r="W35" s="585"/>
      <c r="X35" s="574"/>
      <c r="Y35" s="565"/>
      <c r="Z35" s="416" t="s">
        <v>25</v>
      </c>
      <c r="AA35" s="448"/>
      <c r="AB35" s="346"/>
    </row>
    <row r="36" spans="1:28" s="21" customFormat="1" ht="20.149999999999999" customHeight="1">
      <c r="A36" s="609"/>
      <c r="B36" s="557"/>
      <c r="C36" s="578">
        <f t="shared" ref="C36:Z36" si="9">C31</f>
        <v>4</v>
      </c>
      <c r="D36" s="478">
        <f t="shared" si="9"/>
        <v>11</v>
      </c>
      <c r="E36" s="480">
        <f t="shared" si="9"/>
        <v>30</v>
      </c>
      <c r="F36" s="580">
        <f t="shared" si="9"/>
        <v>285</v>
      </c>
      <c r="G36" s="478">
        <f t="shared" si="9"/>
        <v>150</v>
      </c>
      <c r="H36" s="478">
        <f t="shared" si="9"/>
        <v>105</v>
      </c>
      <c r="I36" s="478">
        <f t="shared" si="9"/>
        <v>30</v>
      </c>
      <c r="J36" s="480">
        <f t="shared" si="9"/>
        <v>0</v>
      </c>
      <c r="K36" s="417">
        <f t="shared" si="9"/>
        <v>45</v>
      </c>
      <c r="L36" s="418">
        <f t="shared" si="9"/>
        <v>30</v>
      </c>
      <c r="M36" s="418">
        <f t="shared" si="9"/>
        <v>0</v>
      </c>
      <c r="N36" s="419">
        <f t="shared" si="9"/>
        <v>0</v>
      </c>
      <c r="O36" s="417">
        <f t="shared" si="9"/>
        <v>60</v>
      </c>
      <c r="P36" s="418">
        <f>P31</f>
        <v>45</v>
      </c>
      <c r="Q36" s="418">
        <f t="shared" si="9"/>
        <v>30</v>
      </c>
      <c r="R36" s="420">
        <f t="shared" si="9"/>
        <v>0</v>
      </c>
      <c r="S36" s="417">
        <f t="shared" si="9"/>
        <v>45</v>
      </c>
      <c r="T36" s="418">
        <f t="shared" si="9"/>
        <v>30</v>
      </c>
      <c r="U36" s="418">
        <f t="shared" si="9"/>
        <v>0</v>
      </c>
      <c r="V36" s="419">
        <f t="shared" si="9"/>
        <v>0</v>
      </c>
      <c r="W36" s="421">
        <f t="shared" si="9"/>
        <v>0</v>
      </c>
      <c r="X36" s="418">
        <f t="shared" si="9"/>
        <v>0</v>
      </c>
      <c r="Y36" s="418">
        <f t="shared" si="9"/>
        <v>0</v>
      </c>
      <c r="Z36" s="419">
        <f t="shared" si="9"/>
        <v>0</v>
      </c>
      <c r="AA36" s="448"/>
      <c r="AB36" s="346"/>
    </row>
    <row r="37" spans="1:28" s="21" customFormat="1" ht="20.149999999999999" customHeight="1" thickBot="1">
      <c r="A37" s="609"/>
      <c r="B37" s="557"/>
      <c r="C37" s="579"/>
      <c r="D37" s="479"/>
      <c r="E37" s="481"/>
      <c r="F37" s="581"/>
      <c r="G37" s="479"/>
      <c r="H37" s="479"/>
      <c r="I37" s="479"/>
      <c r="J37" s="481"/>
      <c r="K37" s="455">
        <f>SUM(K36:N36)</f>
        <v>75</v>
      </c>
      <c r="L37" s="456"/>
      <c r="M37" s="456"/>
      <c r="N37" s="457"/>
      <c r="O37" s="455">
        <f>SUM(O36:R36)</f>
        <v>135</v>
      </c>
      <c r="P37" s="456"/>
      <c r="Q37" s="456"/>
      <c r="R37" s="457"/>
      <c r="S37" s="455">
        <f>SUM(S36:V36)</f>
        <v>75</v>
      </c>
      <c r="T37" s="456"/>
      <c r="U37" s="456"/>
      <c r="V37" s="457"/>
      <c r="W37" s="455">
        <f>SUM(W36:Z36)</f>
        <v>0</v>
      </c>
      <c r="X37" s="456"/>
      <c r="Y37" s="456"/>
      <c r="Z37" s="457"/>
      <c r="AA37" s="448" t="b">
        <f>SUM(K37:Z37)=F36</f>
        <v>1</v>
      </c>
      <c r="AB37" s="346"/>
    </row>
    <row r="38" spans="1:28" s="21" customFormat="1" ht="20.149999999999999" customHeight="1">
      <c r="A38" s="609"/>
      <c r="B38" s="557"/>
      <c r="C38" s="589" t="s">
        <v>20</v>
      </c>
      <c r="D38" s="590"/>
      <c r="E38" s="591"/>
      <c r="F38" s="604" t="s">
        <v>21</v>
      </c>
      <c r="G38" s="483"/>
      <c r="H38" s="483"/>
      <c r="I38" s="483"/>
      <c r="J38" s="484"/>
      <c r="K38" s="598">
        <f>SUM(IF(COUNTA(K22:N22)&gt;0,$C22,0),IF(COUNTA(K23:N23)&gt;0,$C23,0),IF(COUNTA(K24:N24)&gt;0,$C24,0),IF(COUNTA(K25:N25)&gt;0,$C25,0),IF(COUNTA(K26:N26)&gt;0,$C26,0),IF(COUNTA(K27:N27)&gt;0,$C27,0),IF(COUNTA(K28:N28)&gt;0,$C28,0),IF(COUNTA(K29:N29)&gt;0,$C29,0),IF(COUNTA(K30:N30)&gt;0,$C30,0))</f>
        <v>2</v>
      </c>
      <c r="L38" s="599"/>
      <c r="M38" s="599"/>
      <c r="N38" s="600"/>
      <c r="O38" s="598">
        <f t="shared" ref="O38" si="10">SUM(IF(COUNTA(O22:R22)&gt;0,$C22,0),IF(COUNTA(O23:R23)&gt;0,$C23,0),IF(COUNTA(O24:R24)&gt;0,$C24,0),IF(COUNTA(O25:R25)&gt;0,$C25,0),IF(COUNTA(O26:R26)&gt;0,$C26,0),IF(COUNTA(O27:R27)&gt;0,$C27,0),IF(COUNTA(O28:R28)&gt;0,$C28,0),IF(COUNTA(O29:R29)&gt;0,$C29,0),IF(COUNTA(O30:R30)&gt;0,$C30,0))</f>
        <v>1</v>
      </c>
      <c r="P38" s="599"/>
      <c r="Q38" s="599"/>
      <c r="R38" s="600"/>
      <c r="S38" s="598">
        <f t="shared" ref="S38" si="11">SUM(IF(COUNTA(S22:V22)&gt;0,$C22,0),IF(COUNTA(S23:V23)&gt;0,$C23,0),IF(COUNTA(S24:V24)&gt;0,$C24,0),IF(COUNTA(S25:V25)&gt;0,$C25,0),IF(COUNTA(S26:V26)&gt;0,$C26,0),IF(COUNTA(S27:V27)&gt;0,$C27,0),IF(COUNTA(S28:V28)&gt;0,$C28,0),IF(COUNTA(S29:V29)&gt;0,$C29,0),IF(COUNTA(S30:V30)&gt;0,$C30,0))</f>
        <v>1</v>
      </c>
      <c r="T38" s="599"/>
      <c r="U38" s="599"/>
      <c r="V38" s="600"/>
      <c r="W38" s="598">
        <f t="shared" ref="W38" si="12">SUM(IF(COUNTA(W22:Z22)&gt;0,$C22,0),IF(COUNTA(W23:Z23)&gt;0,$C23,0),IF(COUNTA(W24:Z24)&gt;0,$C24,0),IF(COUNTA(W25:Z25)&gt;0,$C25,0),IF(COUNTA(W26:Z26)&gt;0,$C26,0),IF(COUNTA(W27:Z27)&gt;0,$C27,0),IF(COUNTA(W28:Z28)&gt;0,$C28,0),IF(COUNTA(W29:Z29)&gt;0,$C29,0),IF(COUNTA(W30:Z30)&gt;0,$C30,0))</f>
        <v>0</v>
      </c>
      <c r="X38" s="599"/>
      <c r="Y38" s="599"/>
      <c r="Z38" s="600"/>
      <c r="AA38" s="446">
        <f>SUM(K38:Z38)</f>
        <v>4</v>
      </c>
      <c r="AB38" s="346" t="b">
        <f>C36=AA38</f>
        <v>1</v>
      </c>
    </row>
    <row r="39" spans="1:28" s="21" customFormat="1" ht="20.149999999999999" customHeight="1">
      <c r="A39" s="609"/>
      <c r="B39" s="557"/>
      <c r="C39" s="592"/>
      <c r="D39" s="593"/>
      <c r="E39" s="594"/>
      <c r="F39" s="601" t="s">
        <v>22</v>
      </c>
      <c r="G39" s="602"/>
      <c r="H39" s="602"/>
      <c r="I39" s="602"/>
      <c r="J39" s="603"/>
      <c r="K39" s="458">
        <f>SUM(IF(COUNTA(K22:N22)&gt;0,$D22,0),IF(COUNTA(K23:N23)&gt;0,$D23,0),IF(COUNTA(K24:N24)&gt;0,$D24,0),IF(COUNTA(K25:N25)&gt;0,$D25,0),IF(COUNTA(K26:N26)&gt;0,$D26,0),IF(COUNTA(K27:N27)&gt;0,$D27,0),IF(COUNTA(K28:N28)&gt;0,$D28,0),IF(COUNTA(K29:N29)&gt;0,$D29,0),IF(COUNTA(K30:N30)&gt;0,$D30,0))</f>
        <v>2</v>
      </c>
      <c r="L39" s="459"/>
      <c r="M39" s="459"/>
      <c r="N39" s="460"/>
      <c r="O39" s="458">
        <f t="shared" ref="O39" si="13">SUM(IF(COUNTA(O22:R22)&gt;0,$D22,0),IF(COUNTA(O23:R23)&gt;0,$D23,0),IF(COUNTA(O24:R24)&gt;0,$D24,0),IF(COUNTA(O25:R25)&gt;0,$D25,0),IF(COUNTA(O26:R26)&gt;0,$D26,0),IF(COUNTA(O27:R27)&gt;0,$D27,0),IF(COUNTA(O28:R28)&gt;0,$D28,0),IF(COUNTA(O29:R29)&gt;0,$D29,0),IF(COUNTA(O30:R30)&gt;0,$D30,0))</f>
        <v>6</v>
      </c>
      <c r="P39" s="459"/>
      <c r="Q39" s="459"/>
      <c r="R39" s="460"/>
      <c r="S39" s="458">
        <f t="shared" ref="S39" si="14">SUM(IF(COUNTA(S22:V22)&gt;0,$D22,0),IF(COUNTA(S23:V23)&gt;0,$D23,0),IF(COUNTA(S24:V24)&gt;0,$D24,0),IF(COUNTA(S25:V25)&gt;0,$D25,0),IF(COUNTA(S26:V26)&gt;0,$D26,0),IF(COUNTA(S27:V27)&gt;0,$D27,0),IF(COUNTA(S28:V28)&gt;0,$D28,0),IF(COUNTA(S29:V29)&gt;0,$D29,0),IF(COUNTA(S30:V30)&gt;0,$D30,0))</f>
        <v>3</v>
      </c>
      <c r="T39" s="459"/>
      <c r="U39" s="459"/>
      <c r="V39" s="460"/>
      <c r="W39" s="458">
        <f t="shared" ref="W39" si="15">SUM(IF(COUNTA(W22:Z22)&gt;0,$D22,0),IF(COUNTA(W23:Z23)&gt;0,$D23,0),IF(COUNTA(W24:Z24)&gt;0,$D24,0),IF(COUNTA(W25:Z25)&gt;0,$D25,0),IF(COUNTA(W26:Z26)&gt;0,$D26,0),IF(COUNTA(W27:Z27)&gt;0,$D27,0),IF(COUNTA(W28:Z28)&gt;0,$D28,0),IF(COUNTA(W29:Z29)&gt;0,$D29,0),IF(COUNTA(W30:Z30)&gt;0,$D30,0))</f>
        <v>0</v>
      </c>
      <c r="X39" s="459"/>
      <c r="Y39" s="459"/>
      <c r="Z39" s="460"/>
      <c r="AA39" s="446">
        <f>SUM(K39:Z39)</f>
        <v>11</v>
      </c>
      <c r="AB39" s="346" t="b">
        <f>AA39=D36</f>
        <v>1</v>
      </c>
    </row>
    <row r="40" spans="1:28" s="21" customFormat="1" ht="20.149999999999999" customHeight="1" thickBot="1">
      <c r="A40" s="610"/>
      <c r="B40" s="559"/>
      <c r="C40" s="595"/>
      <c r="D40" s="596"/>
      <c r="E40" s="597"/>
      <c r="F40" s="461" t="s">
        <v>39</v>
      </c>
      <c r="G40" s="462"/>
      <c r="H40" s="462"/>
      <c r="I40" s="462"/>
      <c r="J40" s="463"/>
      <c r="K40" s="455">
        <f>SUM(IF(COUNTA(K22:N22)&gt;0,$E22,0),IF(COUNTA(K23:N23)&gt;0,$E23,0),IF(COUNTA(K24:N24)&gt;0,$E24,0),IF(COUNTA(K25:N25)&gt;0,$E25,0),IF(COUNTA(K26:N26)&gt;0,$E26,0),IF(COUNTA(K27:N27)&gt;0,$E27,0),IF(COUNTA(K28:N28)&gt;0,$E28,0),IF(COUNTA(K29:N29)&gt;0,$E29,0),IF(COUNTA(K30:N30)&gt;0,$E30,0))</f>
        <v>10</v>
      </c>
      <c r="L40" s="456"/>
      <c r="M40" s="456"/>
      <c r="N40" s="457"/>
      <c r="O40" s="586">
        <f t="shared" ref="O40" si="16">SUM(IF(COUNTA(O22:R22)&gt;0,$E22,0),IF(COUNTA(O23:R23)&gt;0,$E23,0),IF(COUNTA(O24:R24)&gt;0,$E24,0),IF(COUNTA(O25:R25)&gt;0,$E25,0),IF(COUNTA(O26:R26)&gt;0,$E26,0),IF(COUNTA(O27:R27)&gt;0,$E27,0),IF(COUNTA(O28:R28)&gt;0,$E28,0),IF(COUNTA(O29:R29)&gt;0,$E29,0),IF(COUNTA(O30:R30)&gt;0,$E30,0))</f>
        <v>13</v>
      </c>
      <c r="P40" s="587"/>
      <c r="Q40" s="587"/>
      <c r="R40" s="588"/>
      <c r="S40" s="586">
        <f t="shared" ref="S40" si="17">SUM(IF(COUNTA(S22:V22)&gt;0,$E22,0),IF(COUNTA(S23:V23)&gt;0,$E23,0),IF(COUNTA(S24:V24)&gt;0,$E24,0),IF(COUNTA(S25:V25)&gt;0,$E25,0),IF(COUNTA(S26:V26)&gt;0,$E26,0),IF(COUNTA(S27:V27)&gt;0,$E27,0),IF(COUNTA(S28:V28)&gt;0,$E28,0),IF(COUNTA(S29:V29)&gt;0,$E29,0),IF(COUNTA(S30:V30)&gt;0,$E30,0))</f>
        <v>7</v>
      </c>
      <c r="T40" s="587"/>
      <c r="U40" s="587"/>
      <c r="V40" s="588"/>
      <c r="W40" s="586">
        <f t="shared" ref="W40" si="18">SUM(IF(COUNTA(W22:Z22)&gt;0,$E22,0),IF(COUNTA(W23:Z23)&gt;0,$E23,0),IF(COUNTA(W24:Z24)&gt;0,$E24,0),IF(COUNTA(W25:Z25)&gt;0,$E25,0),IF(COUNTA(W26:Z26)&gt;0,$E26,0),IF(COUNTA(W27:Z27)&gt;0,$E27,0),IF(COUNTA(W28:Z28)&gt;0,$E28,0),IF(COUNTA(W29:Z29)&gt;0,$E29,0),IF(COUNTA(W30:Z30)&gt;0,$E30,0))</f>
        <v>0</v>
      </c>
      <c r="X40" s="587"/>
      <c r="Y40" s="587"/>
      <c r="Z40" s="588"/>
      <c r="AA40" s="446">
        <f>SUM(K40:Z40)</f>
        <v>30</v>
      </c>
      <c r="AB40" s="346" t="b">
        <f>AA40=E36</f>
        <v>1</v>
      </c>
    </row>
    <row r="41" spans="1:28" ht="20.149999999999999" customHeight="1">
      <c r="A41" s="91"/>
      <c r="B41" s="92"/>
      <c r="C41" s="92"/>
      <c r="D41" s="92"/>
      <c r="E41" s="92"/>
      <c r="F41" s="92"/>
      <c r="G41" s="92"/>
      <c r="H41" s="92"/>
      <c r="I41" s="92"/>
      <c r="J41" s="92"/>
      <c r="K41" s="188"/>
      <c r="L41" s="188"/>
      <c r="M41" s="188"/>
      <c r="N41" s="189"/>
      <c r="O41" s="190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9"/>
    </row>
    <row r="42" spans="1:28" ht="20.149999999999999" customHeight="1">
      <c r="A42" s="379" t="s">
        <v>23</v>
      </c>
      <c r="B42" s="9"/>
      <c r="C42" s="9"/>
      <c r="D42" s="9"/>
      <c r="E42" s="9"/>
      <c r="F42" s="9"/>
      <c r="G42" s="9"/>
      <c r="H42" s="9"/>
      <c r="I42" s="9"/>
      <c r="J42" s="9"/>
      <c r="K42" s="191"/>
      <c r="L42" s="191"/>
      <c r="M42" s="191"/>
      <c r="N42" s="192"/>
      <c r="O42" s="193"/>
      <c r="P42" s="191" t="s">
        <v>113</v>
      </c>
      <c r="Q42" s="194"/>
      <c r="R42" s="195"/>
      <c r="S42" s="195"/>
      <c r="T42" s="195"/>
      <c r="U42" s="195"/>
      <c r="V42" s="6" t="s">
        <v>231</v>
      </c>
      <c r="W42" s="196"/>
      <c r="Y42" s="195"/>
      <c r="Z42" s="198"/>
    </row>
    <row r="43" spans="1:28" ht="20.149999999999999" customHeight="1">
      <c r="A43" s="379"/>
      <c r="B43" s="5" t="s">
        <v>205</v>
      </c>
      <c r="C43" s="9"/>
      <c r="D43" s="9"/>
      <c r="E43" s="9"/>
      <c r="F43" s="9"/>
      <c r="G43" s="9"/>
      <c r="H43" s="9"/>
      <c r="I43" s="9"/>
      <c r="J43" s="9"/>
      <c r="K43" s="191"/>
      <c r="L43" s="191"/>
      <c r="M43" s="191"/>
      <c r="N43" s="192"/>
      <c r="O43" s="193"/>
      <c r="P43" s="191"/>
      <c r="Q43" s="194"/>
      <c r="R43" s="195"/>
      <c r="S43" s="195"/>
      <c r="T43" s="195"/>
      <c r="U43" s="195"/>
      <c r="V43" s="195"/>
      <c r="W43" s="196"/>
      <c r="Y43" s="195"/>
      <c r="Z43" s="198"/>
    </row>
    <row r="44" spans="1:28" ht="20.149999999999999" customHeight="1">
      <c r="A44" s="379"/>
      <c r="B44" s="15" t="s">
        <v>206</v>
      </c>
      <c r="C44" s="9"/>
      <c r="D44" s="9"/>
      <c r="E44" s="9"/>
      <c r="F44" s="9"/>
      <c r="G44" s="9"/>
      <c r="H44" s="9"/>
      <c r="I44" s="9"/>
      <c r="J44" s="9"/>
      <c r="K44" s="191"/>
      <c r="L44" s="191"/>
      <c r="M44" s="191"/>
      <c r="N44" s="192"/>
      <c r="O44" s="193"/>
      <c r="P44" s="191"/>
      <c r="Q44" s="194"/>
      <c r="R44" s="195"/>
      <c r="S44" s="195"/>
      <c r="T44" s="195"/>
      <c r="U44" s="195"/>
      <c r="V44" s="195"/>
      <c r="W44" s="196"/>
      <c r="Y44" s="195"/>
      <c r="Z44" s="198"/>
    </row>
    <row r="45" spans="1:28" ht="20.149999999999999" customHeight="1">
      <c r="A45" s="380"/>
      <c r="B45" s="5" t="s">
        <v>222</v>
      </c>
      <c r="C45" s="4"/>
      <c r="D45" s="4"/>
      <c r="E45" s="4"/>
      <c r="F45" s="4"/>
      <c r="G45" s="4"/>
      <c r="H45" s="4"/>
      <c r="I45" s="4"/>
      <c r="J45" s="4"/>
      <c r="K45" s="195"/>
      <c r="L45" s="195"/>
      <c r="M45" s="195"/>
      <c r="N45" s="198"/>
      <c r="O45" s="199"/>
      <c r="P45" s="200" t="s">
        <v>24</v>
      </c>
      <c r="Q45" s="194"/>
      <c r="R45" s="201"/>
      <c r="S45" s="201"/>
      <c r="T45" s="201"/>
      <c r="U45" s="201"/>
      <c r="V45" s="201"/>
      <c r="W45" s="201"/>
      <c r="X45" s="201"/>
      <c r="Y45" s="201"/>
      <c r="Z45" s="381"/>
    </row>
    <row r="46" spans="1:28" ht="20.149999999999999" customHeight="1">
      <c r="A46" s="380"/>
      <c r="B46" s="5" t="s">
        <v>240</v>
      </c>
      <c r="C46" s="15"/>
      <c r="D46" s="4"/>
      <c r="E46" s="4"/>
      <c r="F46" s="4"/>
      <c r="G46" s="4"/>
      <c r="H46" s="4"/>
      <c r="I46" s="4"/>
      <c r="J46" s="4"/>
      <c r="K46" s="195"/>
      <c r="L46" s="195"/>
      <c r="M46" s="195"/>
      <c r="N46" s="198"/>
      <c r="O46" s="199"/>
      <c r="P46" s="191" t="s">
        <v>10</v>
      </c>
      <c r="Q46" s="202" t="s">
        <v>49</v>
      </c>
      <c r="R46" s="201"/>
      <c r="S46" s="201"/>
      <c r="T46" s="201"/>
      <c r="U46" s="201"/>
      <c r="V46" s="201"/>
      <c r="W46" s="201"/>
      <c r="X46" s="201"/>
      <c r="Y46" s="201"/>
      <c r="Z46" s="381"/>
    </row>
    <row r="47" spans="1:28" ht="20.149999999999999" customHeight="1">
      <c r="A47" s="380"/>
      <c r="B47" s="138"/>
      <c r="C47" s="5"/>
      <c r="D47" s="9"/>
      <c r="E47" s="9"/>
      <c r="F47" s="9"/>
      <c r="G47" s="9"/>
      <c r="H47" s="9"/>
      <c r="I47" s="9"/>
      <c r="J47" s="9"/>
      <c r="K47" s="191"/>
      <c r="L47" s="191"/>
      <c r="M47" s="191"/>
      <c r="N47" s="192"/>
      <c r="O47" s="199"/>
      <c r="P47" s="191" t="s">
        <v>11</v>
      </c>
      <c r="Q47" s="202" t="s">
        <v>50</v>
      </c>
      <c r="R47" s="201"/>
      <c r="S47" s="201"/>
      <c r="T47" s="191"/>
      <c r="U47" s="201"/>
      <c r="V47" s="201"/>
      <c r="W47" s="201"/>
      <c r="X47" s="201"/>
      <c r="Y47" s="201"/>
      <c r="Z47" s="381"/>
    </row>
    <row r="48" spans="1:28" ht="20.149999999999999" customHeight="1">
      <c r="A48" s="380"/>
      <c r="C48" s="15"/>
      <c r="D48" s="9"/>
      <c r="E48" s="9"/>
      <c r="F48" s="9"/>
      <c r="G48" s="9"/>
      <c r="H48" s="9"/>
      <c r="I48" s="9"/>
      <c r="J48" s="9"/>
      <c r="K48" s="191"/>
      <c r="L48" s="191"/>
      <c r="M48" s="191"/>
      <c r="N48" s="192"/>
      <c r="O48" s="199"/>
      <c r="P48" s="191" t="s">
        <v>12</v>
      </c>
      <c r="Q48" s="202" t="s">
        <v>51</v>
      </c>
      <c r="R48" s="201"/>
      <c r="S48" s="201"/>
      <c r="T48" s="201"/>
      <c r="U48" s="201"/>
      <c r="V48" s="201"/>
      <c r="W48" s="201"/>
      <c r="X48" s="201"/>
      <c r="Y48" s="201"/>
      <c r="Z48" s="381"/>
    </row>
    <row r="49" spans="1:26" ht="20.149999999999999" customHeight="1">
      <c r="A49" s="380"/>
      <c r="B49" s="15" t="s">
        <v>114</v>
      </c>
      <c r="C49" s="15"/>
      <c r="D49" s="9"/>
      <c r="E49" s="9"/>
      <c r="F49" s="9"/>
      <c r="G49" s="9"/>
      <c r="H49" s="9"/>
      <c r="I49" s="9"/>
      <c r="J49" s="9"/>
      <c r="K49" s="191"/>
      <c r="L49" s="191"/>
      <c r="M49" s="191"/>
      <c r="N49" s="192"/>
      <c r="O49" s="199"/>
      <c r="P49" s="191" t="s">
        <v>47</v>
      </c>
      <c r="Q49" s="202" t="s">
        <v>52</v>
      </c>
      <c r="R49" s="201"/>
      <c r="S49" s="201"/>
      <c r="T49" s="201"/>
      <c r="U49" s="201"/>
      <c r="V49" s="201"/>
      <c r="W49" s="201"/>
      <c r="X49" s="201"/>
      <c r="Y49" s="201"/>
      <c r="Z49" s="381"/>
    </row>
    <row r="50" spans="1:26" ht="20.149999999999999" customHeight="1">
      <c r="A50" s="380"/>
      <c r="B50" s="5"/>
      <c r="C50" s="15"/>
      <c r="D50" s="9"/>
      <c r="E50" s="9"/>
      <c r="F50" s="9"/>
      <c r="G50" s="9"/>
      <c r="H50" s="9"/>
      <c r="I50" s="9"/>
      <c r="J50" s="9"/>
      <c r="K50" s="191"/>
      <c r="L50" s="191"/>
      <c r="M50" s="191"/>
      <c r="N50" s="192"/>
      <c r="O50" s="199"/>
      <c r="P50" s="191" t="s">
        <v>25</v>
      </c>
      <c r="Q50" s="202" t="s">
        <v>53</v>
      </c>
      <c r="R50" s="201"/>
      <c r="S50" s="201"/>
      <c r="T50" s="201"/>
      <c r="U50" s="191"/>
      <c r="V50" s="191"/>
      <c r="W50" s="191"/>
      <c r="X50" s="191"/>
      <c r="Y50" s="201"/>
      <c r="Z50" s="381"/>
    </row>
    <row r="51" spans="1:26" ht="20.149999999999999" customHeight="1">
      <c r="A51" s="382"/>
      <c r="B51" s="5"/>
      <c r="C51" s="15"/>
      <c r="D51" s="9"/>
      <c r="E51" s="9"/>
      <c r="F51" s="9"/>
      <c r="G51" s="9"/>
      <c r="H51" s="9"/>
      <c r="I51" s="9"/>
      <c r="J51" s="9"/>
      <c r="K51" s="191"/>
      <c r="L51" s="191"/>
      <c r="M51" s="191"/>
      <c r="N51" s="192"/>
      <c r="O51" s="199"/>
      <c r="P51" s="191" t="s">
        <v>54</v>
      </c>
      <c r="Q51" s="202" t="s">
        <v>55</v>
      </c>
      <c r="R51" s="201"/>
      <c r="S51" s="201"/>
      <c r="T51" s="201"/>
      <c r="U51" s="201"/>
      <c r="V51" s="201"/>
      <c r="W51" s="201"/>
      <c r="X51" s="201"/>
      <c r="Y51" s="201"/>
      <c r="Z51" s="381"/>
    </row>
    <row r="52" spans="1:26" ht="20.149999999999999" customHeight="1" thickBot="1">
      <c r="A52" s="382"/>
      <c r="B52" s="5"/>
      <c r="C52" s="15"/>
      <c r="D52" s="9"/>
      <c r="E52" s="9"/>
      <c r="F52" s="9"/>
      <c r="G52" s="9"/>
      <c r="H52" s="9"/>
      <c r="I52" s="9"/>
      <c r="J52" s="9"/>
      <c r="K52" s="191"/>
      <c r="L52" s="191"/>
      <c r="M52" s="191"/>
      <c r="N52" s="192"/>
      <c r="O52" s="199"/>
      <c r="P52" s="203"/>
      <c r="Q52" s="204" t="s">
        <v>26</v>
      </c>
      <c r="R52" s="191" t="s">
        <v>27</v>
      </c>
      <c r="S52" s="201"/>
      <c r="T52" s="201"/>
      <c r="U52" s="201"/>
      <c r="V52" s="201"/>
      <c r="W52" s="201"/>
      <c r="X52" s="201"/>
      <c r="Y52" s="201"/>
      <c r="Z52" s="381"/>
    </row>
    <row r="53" spans="1:26" ht="20.149999999999999" customHeight="1" thickBot="1">
      <c r="A53" s="382"/>
      <c r="B53" s="15"/>
      <c r="C53" s="15"/>
      <c r="D53" s="9"/>
      <c r="E53" s="9"/>
      <c r="F53" s="9"/>
      <c r="G53" s="9"/>
      <c r="H53" s="9"/>
      <c r="I53" s="9"/>
      <c r="J53" s="9"/>
      <c r="K53" s="191"/>
      <c r="L53" s="191"/>
      <c r="M53" s="191"/>
      <c r="N53" s="192"/>
      <c r="O53" s="199"/>
      <c r="P53" s="404"/>
      <c r="Q53" s="405" t="s">
        <v>26</v>
      </c>
      <c r="R53" s="191" t="s">
        <v>221</v>
      </c>
      <c r="S53" s="201"/>
      <c r="T53" s="201"/>
      <c r="U53" s="201"/>
      <c r="V53" s="201"/>
      <c r="W53" s="201"/>
      <c r="X53" s="201"/>
      <c r="Y53" s="201"/>
      <c r="Z53" s="381"/>
    </row>
    <row r="54" spans="1:26" ht="20.149999999999999" customHeight="1">
      <c r="A54" s="382"/>
      <c r="B54" s="15"/>
      <c r="C54" s="15"/>
      <c r="D54" s="9"/>
      <c r="E54" s="9"/>
      <c r="F54" s="9"/>
      <c r="G54" s="9"/>
      <c r="H54" s="9"/>
      <c r="I54" s="9"/>
      <c r="J54" s="9"/>
      <c r="K54" s="191"/>
      <c r="L54" s="191"/>
      <c r="M54" s="191"/>
      <c r="N54" s="192"/>
      <c r="O54" s="199"/>
      <c r="P54" s="205"/>
      <c r="Q54" s="204"/>
      <c r="R54" s="191"/>
      <c r="S54" s="201"/>
      <c r="T54" s="201"/>
      <c r="U54" s="201"/>
      <c r="V54" s="201"/>
      <c r="W54" s="201"/>
      <c r="X54" s="201"/>
      <c r="Y54" s="201"/>
      <c r="Z54" s="381"/>
    </row>
    <row r="55" spans="1:26" ht="20.149999999999999" customHeight="1" thickBot="1">
      <c r="A55" s="383"/>
      <c r="B55" s="29"/>
      <c r="C55" s="29"/>
      <c r="D55" s="30"/>
      <c r="E55" s="30"/>
      <c r="F55" s="30"/>
      <c r="G55" s="30"/>
      <c r="H55" s="30"/>
      <c r="I55" s="30"/>
      <c r="J55" s="29"/>
      <c r="K55" s="384"/>
      <c r="L55" s="384"/>
      <c r="M55" s="384"/>
      <c r="N55" s="385"/>
      <c r="O55" s="770" t="s">
        <v>28</v>
      </c>
      <c r="P55" s="771"/>
      <c r="Q55" s="771"/>
      <c r="R55" s="771"/>
      <c r="S55" s="771"/>
      <c r="T55" s="771"/>
      <c r="U55" s="771"/>
      <c r="V55" s="771"/>
      <c r="W55" s="771"/>
      <c r="X55" s="771"/>
      <c r="Y55" s="771"/>
      <c r="Z55" s="772"/>
    </row>
    <row r="56" spans="1:26" ht="20.149999999999999" customHeight="1">
      <c r="A56" s="374"/>
      <c r="B56" s="375"/>
      <c r="C56" s="763" t="str">
        <f>$C$3</f>
        <v>PLAN STUDIÓW NR IX</v>
      </c>
      <c r="D56" s="764"/>
      <c r="E56" s="764"/>
      <c r="F56" s="764"/>
      <c r="G56" s="764"/>
      <c r="H56" s="764"/>
      <c r="I56" s="764"/>
      <c r="J56" s="764"/>
      <c r="K56" s="764"/>
      <c r="L56" s="764"/>
      <c r="M56" s="764"/>
      <c r="N56" s="764"/>
      <c r="O56" s="764"/>
      <c r="P56" s="764"/>
      <c r="Q56" s="764"/>
      <c r="R56" s="765"/>
      <c r="S56" s="386"/>
      <c r="T56" s="387"/>
      <c r="U56" s="387"/>
      <c r="V56" s="387"/>
      <c r="W56" s="387"/>
      <c r="X56" s="387"/>
      <c r="Y56" s="387"/>
      <c r="Z56" s="388"/>
    </row>
    <row r="57" spans="1:26" ht="20.149999999999999" customHeight="1">
      <c r="A57" s="766" t="s">
        <v>74</v>
      </c>
      <c r="B57" s="543"/>
      <c r="C57" s="539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0"/>
      <c r="R57" s="541"/>
      <c r="S57" s="171"/>
      <c r="T57" s="172"/>
      <c r="U57" s="172"/>
      <c r="V57" s="172"/>
      <c r="W57" s="172"/>
      <c r="X57" s="172"/>
      <c r="Y57" s="172"/>
      <c r="Z57" s="376"/>
    </row>
    <row r="58" spans="1:26" ht="20.149999999999999" customHeight="1">
      <c r="A58" s="377"/>
      <c r="B58" s="86"/>
      <c r="C58" s="539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  <c r="R58" s="541"/>
      <c r="S58" s="171"/>
      <c r="T58" s="172"/>
      <c r="U58" s="172"/>
      <c r="V58" s="172"/>
      <c r="W58" s="172"/>
      <c r="X58" s="172"/>
      <c r="Y58" s="172"/>
      <c r="Z58" s="376"/>
    </row>
    <row r="59" spans="1:26" ht="20.149999999999999" customHeight="1">
      <c r="A59" s="377"/>
      <c r="B59" s="86"/>
      <c r="C59" s="80" t="s">
        <v>109</v>
      </c>
      <c r="D59" s="343"/>
      <c r="E59" s="343"/>
      <c r="F59" s="343"/>
      <c r="G59" s="81" t="str">
        <f>$G$6</f>
        <v>PROFIL OGÓLNOAKADEMICKI</v>
      </c>
      <c r="H59" s="343"/>
      <c r="I59" s="343"/>
      <c r="J59" s="343"/>
      <c r="K59" s="174"/>
      <c r="L59" s="174"/>
      <c r="M59" s="174"/>
      <c r="N59" s="174"/>
      <c r="O59" s="174"/>
      <c r="P59" s="174"/>
      <c r="Q59" s="174"/>
      <c r="R59" s="175"/>
      <c r="S59" s="171"/>
      <c r="T59" s="172"/>
      <c r="U59" s="172"/>
      <c r="V59" s="172"/>
      <c r="W59" s="172"/>
      <c r="X59" s="172"/>
      <c r="Y59" s="172"/>
      <c r="Z59" s="376"/>
    </row>
    <row r="60" spans="1:26" ht="20.149999999999999" customHeight="1">
      <c r="A60" s="743"/>
      <c r="B60" s="495"/>
      <c r="C60" s="80" t="s">
        <v>59</v>
      </c>
      <c r="D60" s="69"/>
      <c r="E60" s="69"/>
      <c r="G60" s="81" t="str">
        <f>$G$7</f>
        <v>STUDIA DRUGIEGO STOPNIA 2-LETNIE</v>
      </c>
      <c r="H60" s="82"/>
      <c r="I60" s="81"/>
      <c r="J60" s="6"/>
      <c r="K60" s="176"/>
      <c r="L60" s="176"/>
      <c r="M60" s="176"/>
      <c r="N60" s="176"/>
      <c r="O60" s="177"/>
      <c r="P60" s="177"/>
      <c r="Q60" s="177"/>
      <c r="R60" s="178"/>
      <c r="S60" s="179"/>
      <c r="T60" s="180"/>
      <c r="U60" s="180"/>
      <c r="V60" s="180"/>
      <c r="W60" s="180"/>
      <c r="X60" s="180"/>
      <c r="Y60" s="180"/>
      <c r="Z60" s="376"/>
    </row>
    <row r="61" spans="1:26" ht="20.149999999999999" customHeight="1">
      <c r="A61" s="743"/>
      <c r="B61" s="495"/>
      <c r="C61" s="80" t="s">
        <v>58</v>
      </c>
      <c r="D61" s="69"/>
      <c r="E61" s="69"/>
      <c r="G61" s="81" t="str">
        <f>$G$8</f>
        <v>STUDIA STACJONARNE</v>
      </c>
      <c r="H61" s="82"/>
      <c r="I61" s="81"/>
      <c r="J61" s="6"/>
      <c r="K61" s="176"/>
      <c r="L61" s="176"/>
      <c r="M61" s="176"/>
      <c r="N61" s="176"/>
      <c r="O61" s="177"/>
      <c r="P61" s="177"/>
      <c r="Q61" s="177"/>
      <c r="R61" s="178"/>
      <c r="S61" s="358"/>
      <c r="Z61" s="376"/>
    </row>
    <row r="62" spans="1:26" ht="20.149999999999999" customHeight="1">
      <c r="A62" s="745"/>
      <c r="B62" s="500"/>
      <c r="C62" s="80" t="s">
        <v>1</v>
      </c>
      <c r="D62" s="80"/>
      <c r="E62" s="80"/>
      <c r="G62" s="81" t="str">
        <f>$G$9</f>
        <v>ZARZĄDZANIE</v>
      </c>
      <c r="H62" s="82"/>
      <c r="I62" s="81"/>
      <c r="J62" s="6"/>
      <c r="K62" s="176"/>
      <c r="L62" s="176"/>
      <c r="M62" s="176"/>
      <c r="N62" s="176"/>
      <c r="O62" s="177"/>
      <c r="P62" s="177"/>
      <c r="Q62" s="177"/>
      <c r="R62" s="178"/>
      <c r="S62" s="358"/>
      <c r="Z62" s="376"/>
    </row>
    <row r="63" spans="1:26" ht="20.149999999999999" customHeight="1">
      <c r="A63" s="743"/>
      <c r="B63" s="495"/>
      <c r="C63" s="83" t="s">
        <v>2</v>
      </c>
      <c r="D63" s="80"/>
      <c r="E63" s="80"/>
      <c r="G63" s="81" t="str">
        <f>G10</f>
        <v>ZARZĄDZANIE W GOSPODARCE CYFROWEJ</v>
      </c>
      <c r="H63" s="82"/>
      <c r="I63" s="68"/>
      <c r="J63" s="6"/>
      <c r="K63" s="176"/>
      <c r="L63" s="176"/>
      <c r="M63" s="176"/>
      <c r="N63" s="176"/>
      <c r="O63" s="177"/>
      <c r="P63" s="177"/>
      <c r="Q63" s="177"/>
      <c r="R63" s="178"/>
      <c r="S63" s="182"/>
      <c r="T63" s="183"/>
      <c r="U63" s="183"/>
      <c r="V63" s="183"/>
      <c r="W63" s="183"/>
      <c r="X63" s="183"/>
      <c r="Y63" s="183"/>
      <c r="Z63" s="376"/>
    </row>
    <row r="64" spans="1:26" ht="20.149999999999999" customHeight="1">
      <c r="A64" s="389"/>
      <c r="B64" s="342"/>
      <c r="C64" s="83"/>
      <c r="D64" s="80"/>
      <c r="E64" s="80"/>
      <c r="G64" s="81" t="str">
        <f t="shared" ref="G64:G66" si="19">G11</f>
        <v>ZARZĄDZANIE LOGISTYKĄ</v>
      </c>
      <c r="H64" s="82"/>
      <c r="I64" s="68"/>
      <c r="J64" s="6"/>
      <c r="K64" s="176"/>
      <c r="L64" s="176"/>
      <c r="M64" s="176"/>
      <c r="N64" s="176"/>
      <c r="O64" s="177"/>
      <c r="P64" s="177"/>
      <c r="Q64" s="177"/>
      <c r="R64" s="178"/>
      <c r="S64" s="182"/>
      <c r="T64" s="183"/>
      <c r="U64" s="183"/>
      <c r="V64" s="183"/>
      <c r="W64" s="183"/>
      <c r="X64" s="183"/>
      <c r="Y64" s="183"/>
      <c r="Z64" s="376"/>
    </row>
    <row r="65" spans="1:28" ht="20.149999999999999" customHeight="1">
      <c r="A65" s="389"/>
      <c r="B65" s="342"/>
      <c r="C65" s="83"/>
      <c r="D65" s="80"/>
      <c r="E65" s="80"/>
      <c r="G65" s="81" t="str">
        <f t="shared" si="19"/>
        <v xml:space="preserve">NOWOCZESNY MARKETING </v>
      </c>
      <c r="H65" s="82"/>
      <c r="I65" s="68"/>
      <c r="J65" s="6"/>
      <c r="K65" s="176"/>
      <c r="L65" s="176"/>
      <c r="M65" s="176"/>
      <c r="N65" s="176"/>
      <c r="O65" s="177"/>
      <c r="P65" s="177"/>
      <c r="Q65" s="177"/>
      <c r="R65" s="178"/>
      <c r="S65" s="496" t="s">
        <v>195</v>
      </c>
      <c r="T65" s="497"/>
      <c r="U65" s="497"/>
      <c r="V65" s="497"/>
      <c r="W65" s="497"/>
      <c r="X65" s="497"/>
      <c r="Y65" s="497"/>
      <c r="Z65" s="744"/>
    </row>
    <row r="66" spans="1:28" ht="20.149999999999999" customHeight="1">
      <c r="A66" s="389"/>
      <c r="B66" s="342"/>
      <c r="C66" s="83"/>
      <c r="D66" s="80"/>
      <c r="E66" s="80"/>
      <c r="G66" s="81" t="str">
        <f t="shared" si="19"/>
        <v>RACHUNKOWOŚĆ DLA MENEDŻERÓW</v>
      </c>
      <c r="H66" s="82"/>
      <c r="I66" s="68"/>
      <c r="J66" s="6"/>
      <c r="K66" s="176"/>
      <c r="L66" s="176"/>
      <c r="M66" s="176"/>
      <c r="N66" s="176"/>
      <c r="O66" s="177"/>
      <c r="P66" s="177"/>
      <c r="Q66" s="177"/>
      <c r="R66" s="178"/>
      <c r="S66" s="496" t="s">
        <v>196</v>
      </c>
      <c r="T66" s="497"/>
      <c r="U66" s="497"/>
      <c r="V66" s="497"/>
      <c r="W66" s="497"/>
      <c r="X66" s="497"/>
      <c r="Y66" s="497"/>
      <c r="Z66" s="744"/>
    </row>
    <row r="67" spans="1:28" ht="20.149999999999999" customHeight="1" thickBot="1">
      <c r="A67" s="378"/>
      <c r="B67" s="67"/>
      <c r="C67" s="18"/>
      <c r="D67" s="5"/>
      <c r="E67" s="5"/>
      <c r="F67" s="5"/>
      <c r="H67" s="19"/>
      <c r="I67" s="5"/>
      <c r="J67" s="19"/>
      <c r="K67" s="176"/>
      <c r="L67" s="176"/>
      <c r="M67" s="176"/>
      <c r="N67" s="176"/>
      <c r="O67" s="177"/>
      <c r="P67" s="177"/>
      <c r="Q67" s="177"/>
      <c r="R67" s="178"/>
      <c r="S67" s="501"/>
      <c r="T67" s="502"/>
      <c r="U67" s="502"/>
      <c r="V67" s="502"/>
      <c r="W67" s="502"/>
      <c r="X67" s="502"/>
      <c r="Y67" s="502"/>
      <c r="Z67" s="746"/>
    </row>
    <row r="68" spans="1:28" ht="12" customHeight="1" thickBot="1">
      <c r="A68" s="747"/>
      <c r="B68" s="505"/>
      <c r="C68" s="505"/>
      <c r="D68" s="505"/>
      <c r="E68" s="505"/>
      <c r="F68" s="505"/>
      <c r="G68" s="505"/>
      <c r="H68" s="505"/>
      <c r="I68" s="505"/>
      <c r="J68" s="505"/>
      <c r="K68" s="505"/>
      <c r="L68" s="505"/>
      <c r="M68" s="505"/>
      <c r="N68" s="505"/>
      <c r="O68" s="505"/>
      <c r="P68" s="505"/>
      <c r="Q68" s="505"/>
      <c r="R68" s="505"/>
      <c r="S68" s="505"/>
      <c r="T68" s="505"/>
      <c r="U68" s="505"/>
      <c r="V68" s="505"/>
      <c r="W68" s="505"/>
      <c r="X68" s="505"/>
      <c r="Y68" s="505"/>
      <c r="Z68" s="748"/>
    </row>
    <row r="69" spans="1:28" ht="20.149999999999999" customHeight="1">
      <c r="A69" s="749" t="s">
        <v>41</v>
      </c>
      <c r="B69" s="510" t="s">
        <v>3</v>
      </c>
      <c r="C69" s="513" t="s">
        <v>4</v>
      </c>
      <c r="D69" s="514"/>
      <c r="E69" s="515"/>
      <c r="F69" s="519" t="s">
        <v>5</v>
      </c>
      <c r="G69" s="520"/>
      <c r="H69" s="520"/>
      <c r="I69" s="520"/>
      <c r="J69" s="520"/>
      <c r="K69" s="752" t="s">
        <v>42</v>
      </c>
      <c r="L69" s="753"/>
      <c r="M69" s="753"/>
      <c r="N69" s="753"/>
      <c r="O69" s="753"/>
      <c r="P69" s="753"/>
      <c r="Q69" s="753"/>
      <c r="R69" s="753"/>
      <c r="S69" s="753"/>
      <c r="T69" s="753"/>
      <c r="U69" s="753"/>
      <c r="V69" s="753"/>
      <c r="W69" s="753"/>
      <c r="X69" s="753"/>
      <c r="Y69" s="753"/>
      <c r="Z69" s="754"/>
    </row>
    <row r="70" spans="1:28" ht="20.149999999999999" customHeight="1">
      <c r="A70" s="750"/>
      <c r="B70" s="511"/>
      <c r="C70" s="516"/>
      <c r="D70" s="517"/>
      <c r="E70" s="518"/>
      <c r="F70" s="547" t="s">
        <v>6</v>
      </c>
      <c r="G70" s="473" t="s">
        <v>7</v>
      </c>
      <c r="H70" s="473"/>
      <c r="I70" s="473"/>
      <c r="J70" s="527"/>
      <c r="K70" s="755" t="s">
        <v>43</v>
      </c>
      <c r="L70" s="756"/>
      <c r="M70" s="756"/>
      <c r="N70" s="757"/>
      <c r="O70" s="755" t="s">
        <v>44</v>
      </c>
      <c r="P70" s="756"/>
      <c r="Q70" s="756"/>
      <c r="R70" s="758"/>
      <c r="S70" s="759" t="s">
        <v>45</v>
      </c>
      <c r="T70" s="756"/>
      <c r="U70" s="756"/>
      <c r="V70" s="757"/>
      <c r="W70" s="755" t="s">
        <v>46</v>
      </c>
      <c r="X70" s="756"/>
      <c r="Y70" s="756"/>
      <c r="Z70" s="758"/>
    </row>
    <row r="71" spans="1:28" ht="20.149999999999999" customHeight="1">
      <c r="A71" s="750"/>
      <c r="B71" s="511"/>
      <c r="C71" s="534" t="s">
        <v>8</v>
      </c>
      <c r="D71" s="605" t="s">
        <v>9</v>
      </c>
      <c r="E71" s="470" t="s">
        <v>39</v>
      </c>
      <c r="F71" s="548"/>
      <c r="G71" s="473" t="s">
        <v>10</v>
      </c>
      <c r="H71" s="473" t="s">
        <v>11</v>
      </c>
      <c r="I71" s="473" t="s">
        <v>12</v>
      </c>
      <c r="J71" s="527" t="s">
        <v>37</v>
      </c>
      <c r="K71" s="760" t="str">
        <f>K18</f>
        <v>Liczba godzin w semestrze</v>
      </c>
      <c r="L71" s="761"/>
      <c r="M71" s="761"/>
      <c r="N71" s="761"/>
      <c r="O71" s="761"/>
      <c r="P71" s="761"/>
      <c r="Q71" s="761"/>
      <c r="R71" s="761"/>
      <c r="S71" s="761"/>
      <c r="T71" s="761"/>
      <c r="U71" s="761"/>
      <c r="V71" s="761"/>
      <c r="W71" s="761"/>
      <c r="X71" s="761"/>
      <c r="Y71" s="761"/>
      <c r="Z71" s="762"/>
    </row>
    <row r="72" spans="1:28" ht="20.149999999999999" customHeight="1">
      <c r="A72" s="750"/>
      <c r="B72" s="511"/>
      <c r="C72" s="534"/>
      <c r="D72" s="606"/>
      <c r="E72" s="471"/>
      <c r="F72" s="548"/>
      <c r="G72" s="473"/>
      <c r="H72" s="473"/>
      <c r="I72" s="473"/>
      <c r="J72" s="527"/>
      <c r="K72" s="739" t="s">
        <v>10</v>
      </c>
      <c r="L72" s="741" t="s">
        <v>11</v>
      </c>
      <c r="M72" s="737" t="s">
        <v>12</v>
      </c>
      <c r="N72" s="185" t="s">
        <v>47</v>
      </c>
      <c r="O72" s="739" t="s">
        <v>10</v>
      </c>
      <c r="P72" s="741" t="s">
        <v>11</v>
      </c>
      <c r="Q72" s="737" t="s">
        <v>12</v>
      </c>
      <c r="R72" s="185" t="s">
        <v>47</v>
      </c>
      <c r="S72" s="739" t="s">
        <v>10</v>
      </c>
      <c r="T72" s="741" t="s">
        <v>11</v>
      </c>
      <c r="U72" s="737" t="s">
        <v>12</v>
      </c>
      <c r="V72" s="185" t="s">
        <v>47</v>
      </c>
      <c r="W72" s="739" t="s">
        <v>10</v>
      </c>
      <c r="X72" s="741" t="s">
        <v>11</v>
      </c>
      <c r="Y72" s="737" t="s">
        <v>12</v>
      </c>
      <c r="Z72" s="185" t="s">
        <v>47</v>
      </c>
    </row>
    <row r="73" spans="1:28" ht="20.149999999999999" customHeight="1" thickBot="1">
      <c r="A73" s="751"/>
      <c r="B73" s="512"/>
      <c r="C73" s="535"/>
      <c r="D73" s="607"/>
      <c r="E73" s="472"/>
      <c r="F73" s="549"/>
      <c r="G73" s="474"/>
      <c r="H73" s="474"/>
      <c r="I73" s="474"/>
      <c r="J73" s="528"/>
      <c r="K73" s="740"/>
      <c r="L73" s="742"/>
      <c r="M73" s="738"/>
      <c r="N73" s="186" t="s">
        <v>25</v>
      </c>
      <c r="O73" s="740"/>
      <c r="P73" s="742"/>
      <c r="Q73" s="738"/>
      <c r="R73" s="186" t="s">
        <v>25</v>
      </c>
      <c r="S73" s="740"/>
      <c r="T73" s="742"/>
      <c r="U73" s="738"/>
      <c r="V73" s="186" t="s">
        <v>25</v>
      </c>
      <c r="W73" s="740"/>
      <c r="X73" s="742"/>
      <c r="Y73" s="738"/>
      <c r="Z73" s="186" t="s">
        <v>25</v>
      </c>
    </row>
    <row r="74" spans="1:28" ht="20.149999999999999" customHeight="1" thickBot="1">
      <c r="A74" s="424" t="s">
        <v>29</v>
      </c>
      <c r="B74" s="614" t="s">
        <v>57</v>
      </c>
      <c r="C74" s="614"/>
      <c r="D74" s="614"/>
      <c r="E74" s="614"/>
      <c r="F74" s="614"/>
      <c r="G74" s="614"/>
      <c r="H74" s="614"/>
      <c r="I74" s="614"/>
      <c r="J74" s="614"/>
      <c r="K74" s="614"/>
      <c r="L74" s="615"/>
      <c r="M74" s="615"/>
      <c r="N74" s="615"/>
      <c r="O74" s="615"/>
      <c r="P74" s="615"/>
      <c r="Q74" s="615"/>
      <c r="R74" s="615"/>
      <c r="S74" s="615"/>
      <c r="T74" s="615"/>
      <c r="U74" s="615"/>
      <c r="V74" s="615"/>
      <c r="W74" s="615"/>
      <c r="X74" s="615"/>
      <c r="Y74" s="615"/>
      <c r="Z74" s="615"/>
      <c r="AA74" s="616"/>
    </row>
    <row r="75" spans="1:28" ht="31.5" thickBot="1">
      <c r="A75" s="32" t="s">
        <v>14</v>
      </c>
      <c r="B75" s="443" t="s">
        <v>235</v>
      </c>
      <c r="C75" s="2">
        <v>1</v>
      </c>
      <c r="D75" s="84">
        <v>1</v>
      </c>
      <c r="E75" s="8">
        <v>5</v>
      </c>
      <c r="F75" s="85">
        <f t="shared" ref="F75:F80" si="20">SUM(G75:J75)</f>
        <v>30</v>
      </c>
      <c r="G75" s="7">
        <f>K75+O75+S75+W75</f>
        <v>15</v>
      </c>
      <c r="H75" s="7">
        <f>L75+P75+T75+X75</f>
        <v>15</v>
      </c>
      <c r="I75" s="7">
        <f t="shared" ref="I75:J86" si="21">M75+Q75+U75+Y75</f>
        <v>0</v>
      </c>
      <c r="J75" s="20">
        <f t="shared" si="21"/>
        <v>0</v>
      </c>
      <c r="K75" s="208">
        <v>15</v>
      </c>
      <c r="L75" s="209">
        <v>15</v>
      </c>
      <c r="M75" s="209"/>
      <c r="N75" s="210"/>
      <c r="O75" s="212"/>
      <c r="P75" s="209"/>
      <c r="Q75" s="209"/>
      <c r="R75" s="210"/>
      <c r="S75" s="212"/>
      <c r="T75" s="206"/>
      <c r="U75" s="206"/>
      <c r="V75" s="207"/>
      <c r="W75" s="212"/>
      <c r="X75" s="206"/>
      <c r="Y75" s="206"/>
      <c r="Z75" s="207"/>
      <c r="AB75" s="345">
        <v>30</v>
      </c>
    </row>
    <row r="76" spans="1:28" ht="18.649999999999999" customHeight="1">
      <c r="A76" s="36" t="s">
        <v>15</v>
      </c>
      <c r="B76" s="443" t="s">
        <v>239</v>
      </c>
      <c r="C76" s="60">
        <v>1</v>
      </c>
      <c r="D76" s="56">
        <v>1</v>
      </c>
      <c r="E76" s="52">
        <v>5</v>
      </c>
      <c r="F76" s="59">
        <f t="shared" si="20"/>
        <v>45</v>
      </c>
      <c r="G76" s="56">
        <f>K76+O76+S76+W76</f>
        <v>15</v>
      </c>
      <c r="H76" s="56">
        <f>L76+P76+T76+X76</f>
        <v>0</v>
      </c>
      <c r="I76" s="56">
        <f t="shared" si="21"/>
        <v>0</v>
      </c>
      <c r="J76" s="52">
        <f t="shared" si="21"/>
        <v>30</v>
      </c>
      <c r="K76" s="217"/>
      <c r="L76" s="214"/>
      <c r="M76" s="214"/>
      <c r="N76" s="218"/>
      <c r="O76" s="217"/>
      <c r="P76" s="214"/>
      <c r="Q76" s="214"/>
      <c r="R76" s="218"/>
      <c r="S76" s="229">
        <v>15</v>
      </c>
      <c r="T76" s="215"/>
      <c r="U76" s="215"/>
      <c r="V76" s="216">
        <v>30</v>
      </c>
      <c r="W76" s="217"/>
      <c r="X76" s="215"/>
      <c r="Y76" s="215"/>
      <c r="Z76" s="216"/>
      <c r="AB76" s="395">
        <v>30</v>
      </c>
    </row>
    <row r="77" spans="1:28" ht="15.5">
      <c r="A77" s="36" t="s">
        <v>16</v>
      </c>
      <c r="B77" s="147" t="s">
        <v>68</v>
      </c>
      <c r="C77" s="60"/>
      <c r="D77" s="350">
        <v>2</v>
      </c>
      <c r="E77" s="52">
        <v>2</v>
      </c>
      <c r="F77" s="59">
        <f t="shared" si="20"/>
        <v>30</v>
      </c>
      <c r="G77" s="56">
        <f t="shared" ref="G77:G86" si="22">K77+O77+S77+W77</f>
        <v>15</v>
      </c>
      <c r="H77" s="56">
        <f t="shared" ref="H77:H86" si="23">L77+P77+T77+X77</f>
        <v>15</v>
      </c>
      <c r="I77" s="56">
        <f t="shared" si="21"/>
        <v>0</v>
      </c>
      <c r="J77" s="52">
        <f t="shared" si="21"/>
        <v>0</v>
      </c>
      <c r="K77" s="217"/>
      <c r="L77" s="214"/>
      <c r="M77" s="214"/>
      <c r="N77" s="218"/>
      <c r="O77" s="217"/>
      <c r="P77" s="214"/>
      <c r="Q77" s="214"/>
      <c r="R77" s="218"/>
      <c r="S77" s="217">
        <v>15</v>
      </c>
      <c r="T77" s="214">
        <v>15</v>
      </c>
      <c r="U77" s="215"/>
      <c r="V77" s="216"/>
      <c r="W77" s="217"/>
      <c r="X77" s="215"/>
      <c r="Y77" s="215"/>
      <c r="Z77" s="216"/>
      <c r="AB77" s="345">
        <v>10</v>
      </c>
    </row>
    <row r="78" spans="1:28" ht="31">
      <c r="A78" s="36" t="s">
        <v>17</v>
      </c>
      <c r="B78" s="147" t="s">
        <v>234</v>
      </c>
      <c r="C78" s="60">
        <v>1</v>
      </c>
      <c r="D78" s="56">
        <v>1</v>
      </c>
      <c r="E78" s="52">
        <v>5</v>
      </c>
      <c r="F78" s="59">
        <f t="shared" si="20"/>
        <v>60</v>
      </c>
      <c r="G78" s="56">
        <f t="shared" si="22"/>
        <v>30</v>
      </c>
      <c r="H78" s="56">
        <f t="shared" si="23"/>
        <v>0</v>
      </c>
      <c r="I78" s="56">
        <f t="shared" si="21"/>
        <v>30</v>
      </c>
      <c r="J78" s="52">
        <f t="shared" si="21"/>
        <v>0</v>
      </c>
      <c r="K78" s="217"/>
      <c r="L78" s="214"/>
      <c r="M78" s="214"/>
      <c r="N78" s="218"/>
      <c r="O78" s="229">
        <v>30</v>
      </c>
      <c r="Q78" s="214">
        <v>30</v>
      </c>
      <c r="R78" s="218"/>
      <c r="S78" s="217"/>
      <c r="T78" s="215"/>
      <c r="U78" s="215"/>
      <c r="V78" s="216"/>
      <c r="W78" s="217"/>
      <c r="X78" s="215"/>
      <c r="Y78" s="215"/>
      <c r="Z78" s="216"/>
      <c r="AB78" s="345">
        <v>30</v>
      </c>
    </row>
    <row r="79" spans="1:28" ht="15.5">
      <c r="A79" s="36" t="s">
        <v>18</v>
      </c>
      <c r="B79" s="147" t="s">
        <v>69</v>
      </c>
      <c r="C79" s="60"/>
      <c r="D79" s="350">
        <v>2</v>
      </c>
      <c r="E79" s="52">
        <v>4</v>
      </c>
      <c r="F79" s="59">
        <f t="shared" si="20"/>
        <v>30</v>
      </c>
      <c r="G79" s="56">
        <f t="shared" si="22"/>
        <v>15</v>
      </c>
      <c r="H79" s="56">
        <f t="shared" si="23"/>
        <v>15</v>
      </c>
      <c r="I79" s="56">
        <f t="shared" si="21"/>
        <v>0</v>
      </c>
      <c r="J79" s="52">
        <f t="shared" si="21"/>
        <v>0</v>
      </c>
      <c r="K79" s="219">
        <v>15</v>
      </c>
      <c r="L79" s="214">
        <v>15</v>
      </c>
      <c r="M79" s="214"/>
      <c r="N79" s="218"/>
      <c r="O79" s="217"/>
      <c r="P79" s="214"/>
      <c r="Q79" s="214"/>
      <c r="R79" s="218"/>
      <c r="S79" s="217"/>
      <c r="T79" s="214"/>
      <c r="U79" s="214"/>
      <c r="V79" s="218"/>
      <c r="W79" s="217"/>
      <c r="X79" s="215"/>
      <c r="Y79" s="215"/>
      <c r="Z79" s="216"/>
      <c r="AB79" s="345">
        <v>25</v>
      </c>
    </row>
    <row r="80" spans="1:28" ht="15.5">
      <c r="A80" s="36" t="s">
        <v>30</v>
      </c>
      <c r="B80" s="147" t="s">
        <v>237</v>
      </c>
      <c r="C80" s="60"/>
      <c r="D80" s="350">
        <v>2</v>
      </c>
      <c r="E80" s="52">
        <v>4</v>
      </c>
      <c r="F80" s="59">
        <f t="shared" si="20"/>
        <v>30</v>
      </c>
      <c r="G80" s="56">
        <f t="shared" si="22"/>
        <v>15</v>
      </c>
      <c r="H80" s="56">
        <f t="shared" si="23"/>
        <v>15</v>
      </c>
      <c r="I80" s="56">
        <f t="shared" si="21"/>
        <v>0</v>
      </c>
      <c r="J80" s="52">
        <f t="shared" si="21"/>
        <v>0</v>
      </c>
      <c r="K80" s="219">
        <v>15</v>
      </c>
      <c r="L80" s="214">
        <v>15</v>
      </c>
      <c r="M80" s="214"/>
      <c r="N80" s="218"/>
      <c r="O80" s="217"/>
      <c r="P80" s="214"/>
      <c r="Q80" s="214"/>
      <c r="R80" s="218"/>
      <c r="S80" s="217"/>
      <c r="T80" s="214"/>
      <c r="U80" s="214"/>
      <c r="V80" s="218"/>
      <c r="W80" s="217"/>
      <c r="X80" s="215"/>
      <c r="Y80" s="215"/>
      <c r="Z80" s="216"/>
      <c r="AB80" s="345">
        <v>20</v>
      </c>
    </row>
    <row r="81" spans="1:28" ht="15.5">
      <c r="A81" s="36" t="s">
        <v>31</v>
      </c>
      <c r="B81" s="147" t="s">
        <v>91</v>
      </c>
      <c r="C81" s="60"/>
      <c r="D81" s="350">
        <v>2</v>
      </c>
      <c r="E81" s="52">
        <v>3</v>
      </c>
      <c r="F81" s="59">
        <f t="shared" ref="F81:F86" si="24">SUM(G81:J81)</f>
        <v>30</v>
      </c>
      <c r="G81" s="56">
        <f t="shared" si="22"/>
        <v>15</v>
      </c>
      <c r="H81" s="56">
        <f t="shared" si="23"/>
        <v>15</v>
      </c>
      <c r="I81" s="56">
        <f t="shared" si="21"/>
        <v>0</v>
      </c>
      <c r="J81" s="52">
        <f t="shared" si="21"/>
        <v>0</v>
      </c>
      <c r="K81" s="219"/>
      <c r="L81" s="214"/>
      <c r="M81" s="214"/>
      <c r="N81" s="218"/>
      <c r="O81" s="217"/>
      <c r="P81" s="214"/>
      <c r="Q81" s="214"/>
      <c r="R81" s="218"/>
      <c r="S81" s="217">
        <v>15</v>
      </c>
      <c r="T81" s="214">
        <v>15</v>
      </c>
      <c r="U81" s="214"/>
      <c r="V81" s="218"/>
      <c r="W81" s="217"/>
      <c r="X81" s="215"/>
      <c r="Y81" s="215"/>
      <c r="Z81" s="216"/>
      <c r="AB81" s="345">
        <v>15</v>
      </c>
    </row>
    <row r="82" spans="1:28" s="125" customFormat="1" ht="15.5">
      <c r="A82" s="36" t="s">
        <v>32</v>
      </c>
      <c r="B82" s="147" t="s">
        <v>165</v>
      </c>
      <c r="C82" s="148">
        <v>1</v>
      </c>
      <c r="D82" s="136">
        <v>1</v>
      </c>
      <c r="E82" s="136">
        <v>5</v>
      </c>
      <c r="F82" s="150">
        <f t="shared" si="24"/>
        <v>45</v>
      </c>
      <c r="G82" s="56">
        <f t="shared" si="22"/>
        <v>15</v>
      </c>
      <c r="H82" s="56">
        <f t="shared" si="23"/>
        <v>0</v>
      </c>
      <c r="I82" s="56">
        <f t="shared" si="21"/>
        <v>30</v>
      </c>
      <c r="J82" s="52">
        <f t="shared" si="21"/>
        <v>0</v>
      </c>
      <c r="K82" s="150"/>
      <c r="L82" s="149"/>
      <c r="M82" s="149"/>
      <c r="N82" s="151"/>
      <c r="O82" s="152"/>
      <c r="P82" s="149"/>
      <c r="Q82" s="149"/>
      <c r="R82" s="151"/>
      <c r="S82" s="229">
        <v>15</v>
      </c>
      <c r="T82" s="157"/>
      <c r="U82" s="214">
        <v>30</v>
      </c>
      <c r="V82" s="154"/>
      <c r="W82" s="150"/>
      <c r="X82" s="153"/>
      <c r="Y82" s="153"/>
      <c r="Z82" s="154"/>
      <c r="AA82" s="446"/>
      <c r="AB82" s="396">
        <v>30</v>
      </c>
    </row>
    <row r="83" spans="1:28" s="125" customFormat="1" ht="15.5">
      <c r="A83" s="36" t="s">
        <v>33</v>
      </c>
      <c r="B83" s="147" t="s">
        <v>73</v>
      </c>
      <c r="C83" s="148"/>
      <c r="D83" s="136">
        <v>1</v>
      </c>
      <c r="E83" s="136">
        <v>2</v>
      </c>
      <c r="F83" s="150">
        <f t="shared" si="24"/>
        <v>15</v>
      </c>
      <c r="G83" s="56">
        <f t="shared" si="22"/>
        <v>0</v>
      </c>
      <c r="H83" s="56">
        <f t="shared" si="23"/>
        <v>15</v>
      </c>
      <c r="I83" s="56">
        <f t="shared" si="21"/>
        <v>0</v>
      </c>
      <c r="J83" s="52">
        <f t="shared" si="21"/>
        <v>0</v>
      </c>
      <c r="K83" s="150"/>
      <c r="L83" s="149"/>
      <c r="M83" s="149"/>
      <c r="N83" s="151"/>
      <c r="O83" s="149">
        <v>0</v>
      </c>
      <c r="P83" s="149">
        <v>15</v>
      </c>
      <c r="Q83" s="149"/>
      <c r="R83" s="151"/>
      <c r="S83" s="158"/>
      <c r="T83" s="157"/>
      <c r="U83" s="157"/>
      <c r="V83" s="154"/>
      <c r="W83" s="150"/>
      <c r="X83" s="153"/>
      <c r="Y83" s="153"/>
      <c r="Z83" s="154"/>
      <c r="AA83" s="446"/>
      <c r="AB83" s="345">
        <v>15</v>
      </c>
    </row>
    <row r="84" spans="1:28" s="125" customFormat="1" ht="15.5">
      <c r="A84" s="36" t="s">
        <v>34</v>
      </c>
      <c r="B84" s="147" t="s">
        <v>116</v>
      </c>
      <c r="C84" s="148"/>
      <c r="D84" s="136">
        <v>1</v>
      </c>
      <c r="E84" s="136">
        <v>2</v>
      </c>
      <c r="F84" s="150">
        <f t="shared" si="24"/>
        <v>30</v>
      </c>
      <c r="G84" s="56">
        <f t="shared" si="22"/>
        <v>30</v>
      </c>
      <c r="H84" s="56">
        <f t="shared" si="23"/>
        <v>0</v>
      </c>
      <c r="I84" s="56">
        <f t="shared" si="21"/>
        <v>0</v>
      </c>
      <c r="J84" s="52">
        <f t="shared" si="21"/>
        <v>0</v>
      </c>
      <c r="K84" s="150"/>
      <c r="L84" s="149"/>
      <c r="M84" s="149"/>
      <c r="N84" s="151"/>
      <c r="O84" s="152"/>
      <c r="P84" s="149"/>
      <c r="Q84" s="149"/>
      <c r="R84" s="151"/>
      <c r="S84" s="214">
        <v>30</v>
      </c>
      <c r="T84" s="157"/>
      <c r="U84" s="157"/>
      <c r="V84" s="154"/>
      <c r="W84" s="150"/>
      <c r="X84" s="153"/>
      <c r="Y84" s="153"/>
      <c r="Z84" s="154"/>
      <c r="AA84" s="446"/>
      <c r="AB84" s="345">
        <v>5</v>
      </c>
    </row>
    <row r="85" spans="1:28" ht="15.5">
      <c r="A85" s="36" t="s">
        <v>83</v>
      </c>
      <c r="B85" s="147" t="s">
        <v>70</v>
      </c>
      <c r="C85" s="148"/>
      <c r="D85" s="136">
        <v>1</v>
      </c>
      <c r="E85" s="136">
        <v>3</v>
      </c>
      <c r="F85" s="150">
        <f t="shared" si="24"/>
        <v>15</v>
      </c>
      <c r="G85" s="56">
        <f t="shared" si="22"/>
        <v>15</v>
      </c>
      <c r="H85" s="56">
        <f t="shared" si="23"/>
        <v>0</v>
      </c>
      <c r="I85" s="56">
        <f t="shared" si="21"/>
        <v>0</v>
      </c>
      <c r="J85" s="52">
        <f t="shared" si="21"/>
        <v>0</v>
      </c>
      <c r="K85" s="150">
        <v>15</v>
      </c>
      <c r="L85" s="149"/>
      <c r="M85" s="149"/>
      <c r="N85" s="151"/>
      <c r="O85" s="152"/>
      <c r="P85" s="149"/>
      <c r="Q85" s="149"/>
      <c r="R85" s="151"/>
      <c r="S85" s="158"/>
      <c r="T85" s="157"/>
      <c r="U85" s="157"/>
      <c r="V85" s="154"/>
      <c r="W85" s="150"/>
      <c r="X85" s="153"/>
      <c r="Y85" s="153"/>
      <c r="Z85" s="154"/>
      <c r="AB85" s="345">
        <v>25</v>
      </c>
    </row>
    <row r="86" spans="1:28" ht="31">
      <c r="A86" s="36">
        <v>12</v>
      </c>
      <c r="B86" s="147" t="s">
        <v>236</v>
      </c>
      <c r="C86" s="148"/>
      <c r="D86" s="350">
        <v>2</v>
      </c>
      <c r="E86" s="136">
        <v>4</v>
      </c>
      <c r="F86" s="150">
        <f t="shared" si="24"/>
        <v>30</v>
      </c>
      <c r="G86" s="56">
        <f t="shared" si="22"/>
        <v>15</v>
      </c>
      <c r="H86" s="56">
        <f t="shared" si="23"/>
        <v>15</v>
      </c>
      <c r="I86" s="56">
        <f t="shared" si="21"/>
        <v>0</v>
      </c>
      <c r="J86" s="52">
        <f t="shared" si="21"/>
        <v>0</v>
      </c>
      <c r="K86" s="150">
        <v>15</v>
      </c>
      <c r="L86" s="149">
        <v>15</v>
      </c>
      <c r="M86" s="149"/>
      <c r="N86" s="151"/>
      <c r="O86" s="152"/>
      <c r="P86" s="149"/>
      <c r="Q86" s="149"/>
      <c r="R86" s="151"/>
      <c r="S86" s="158"/>
      <c r="T86" s="157"/>
      <c r="U86" s="157"/>
      <c r="V86" s="154"/>
      <c r="W86" s="150"/>
      <c r="X86" s="153"/>
      <c r="Y86" s="153"/>
      <c r="Z86" s="154"/>
      <c r="AB86" s="345">
        <v>30</v>
      </c>
    </row>
    <row r="87" spans="1:28" ht="20.149999999999999" customHeight="1" thickBot="1">
      <c r="A87" s="390"/>
      <c r="B87" s="159"/>
      <c r="C87" s="160"/>
      <c r="D87" s="161"/>
      <c r="E87" s="161"/>
      <c r="F87" s="162"/>
      <c r="G87" s="144"/>
      <c r="H87" s="144"/>
      <c r="I87" s="144"/>
      <c r="J87" s="161"/>
      <c r="K87" s="143"/>
      <c r="L87" s="231"/>
      <c r="M87" s="231"/>
      <c r="N87" s="232"/>
      <c r="O87" s="233"/>
      <c r="P87" s="231"/>
      <c r="Q87" s="231"/>
      <c r="R87" s="234"/>
      <c r="S87" s="230"/>
      <c r="T87" s="231"/>
      <c r="U87" s="231"/>
      <c r="V87" s="232"/>
      <c r="W87" s="233"/>
      <c r="X87" s="235"/>
      <c r="Y87" s="235"/>
      <c r="Z87" s="368"/>
    </row>
    <row r="88" spans="1:28" ht="20.149999999999999" customHeight="1" thickTop="1">
      <c r="A88" s="422"/>
      <c r="B88" s="550" t="s">
        <v>19</v>
      </c>
      <c r="C88" s="552">
        <f>SUM(C75:C87)</f>
        <v>4</v>
      </c>
      <c r="D88" s="489">
        <f t="shared" ref="D88:E88" si="25">SUM(D75:D87)</f>
        <v>17</v>
      </c>
      <c r="E88" s="485">
        <f t="shared" si="25"/>
        <v>44</v>
      </c>
      <c r="F88" s="487">
        <f t="shared" ref="F88:J88" si="26">SUM(F75:F86)</f>
        <v>390</v>
      </c>
      <c r="G88" s="489">
        <f t="shared" si="26"/>
        <v>195</v>
      </c>
      <c r="H88" s="489">
        <f t="shared" si="26"/>
        <v>105</v>
      </c>
      <c r="I88" s="489">
        <f t="shared" si="26"/>
        <v>60</v>
      </c>
      <c r="J88" s="485">
        <f t="shared" si="26"/>
        <v>30</v>
      </c>
      <c r="K88" s="410">
        <f>SUM(K75:K87)</f>
        <v>75</v>
      </c>
      <c r="L88" s="411">
        <f t="shared" ref="L88:Z88" si="27">SUM(L75:L87)</f>
        <v>60</v>
      </c>
      <c r="M88" s="411">
        <f t="shared" si="27"/>
        <v>0</v>
      </c>
      <c r="N88" s="412">
        <f t="shared" si="27"/>
        <v>0</v>
      </c>
      <c r="O88" s="410">
        <f t="shared" si="27"/>
        <v>30</v>
      </c>
      <c r="P88" s="411">
        <f t="shared" si="27"/>
        <v>15</v>
      </c>
      <c r="Q88" s="411">
        <f t="shared" si="27"/>
        <v>30</v>
      </c>
      <c r="R88" s="413">
        <f t="shared" si="27"/>
        <v>0</v>
      </c>
      <c r="S88" s="414">
        <f t="shared" si="27"/>
        <v>90</v>
      </c>
      <c r="T88" s="411">
        <f t="shared" si="27"/>
        <v>30</v>
      </c>
      <c r="U88" s="411">
        <f t="shared" si="27"/>
        <v>30</v>
      </c>
      <c r="V88" s="412">
        <f t="shared" si="27"/>
        <v>30</v>
      </c>
      <c r="W88" s="410">
        <f t="shared" si="27"/>
        <v>0</v>
      </c>
      <c r="X88" s="411">
        <f t="shared" si="27"/>
        <v>0</v>
      </c>
      <c r="Y88" s="411">
        <f t="shared" si="27"/>
        <v>0</v>
      </c>
      <c r="Z88" s="413">
        <f t="shared" si="27"/>
        <v>0</v>
      </c>
    </row>
    <row r="89" spans="1:28" ht="20.149999999999999" customHeight="1" thickBot="1">
      <c r="A89" s="423"/>
      <c r="B89" s="551"/>
      <c r="C89" s="553"/>
      <c r="D89" s="490"/>
      <c r="E89" s="486"/>
      <c r="F89" s="488"/>
      <c r="G89" s="490"/>
      <c r="H89" s="490"/>
      <c r="I89" s="490"/>
      <c r="J89" s="486"/>
      <c r="K89" s="491">
        <f>SUM(K88:N88)</f>
        <v>135</v>
      </c>
      <c r="L89" s="492"/>
      <c r="M89" s="492"/>
      <c r="N89" s="493"/>
      <c r="O89" s="491">
        <f>SUM(O88:R88)</f>
        <v>75</v>
      </c>
      <c r="P89" s="492"/>
      <c r="Q89" s="492"/>
      <c r="R89" s="493"/>
      <c r="S89" s="491">
        <f>SUM(S88:V88)</f>
        <v>180</v>
      </c>
      <c r="T89" s="492"/>
      <c r="U89" s="492"/>
      <c r="V89" s="493"/>
      <c r="W89" s="491">
        <f>SUM(W88:Z88)</f>
        <v>0</v>
      </c>
      <c r="X89" s="492"/>
      <c r="Y89" s="492"/>
      <c r="Z89" s="493"/>
      <c r="AA89" s="446" t="b">
        <f>SUM(K89:Z89)=F88</f>
        <v>1</v>
      </c>
    </row>
    <row r="90" spans="1:28" s="21" customFormat="1" ht="20.149999999999999" customHeight="1">
      <c r="A90" s="608" t="s">
        <v>76</v>
      </c>
      <c r="B90" s="555"/>
      <c r="C90" s="560" t="s">
        <v>8</v>
      </c>
      <c r="D90" s="563" t="s">
        <v>9</v>
      </c>
      <c r="E90" s="566" t="s">
        <v>39</v>
      </c>
      <c r="F90" s="569" t="s">
        <v>6</v>
      </c>
      <c r="G90" s="572" t="s">
        <v>10</v>
      </c>
      <c r="H90" s="572" t="s">
        <v>11</v>
      </c>
      <c r="I90" s="572" t="s">
        <v>12</v>
      </c>
      <c r="J90" s="575" t="s">
        <v>37</v>
      </c>
      <c r="K90" s="482" t="s">
        <v>43</v>
      </c>
      <c r="L90" s="483"/>
      <c r="M90" s="483"/>
      <c r="N90" s="484"/>
      <c r="O90" s="482" t="s">
        <v>44</v>
      </c>
      <c r="P90" s="483"/>
      <c r="Q90" s="483"/>
      <c r="R90" s="484"/>
      <c r="S90" s="482" t="s">
        <v>45</v>
      </c>
      <c r="T90" s="483"/>
      <c r="U90" s="483"/>
      <c r="V90" s="484"/>
      <c r="W90" s="482" t="s">
        <v>46</v>
      </c>
      <c r="X90" s="483"/>
      <c r="Y90" s="483"/>
      <c r="Z90" s="484"/>
      <c r="AA90" s="448"/>
      <c r="AB90" s="346"/>
    </row>
    <row r="91" spans="1:28" s="21" customFormat="1" ht="20.149999999999999" customHeight="1">
      <c r="A91" s="609"/>
      <c r="B91" s="557"/>
      <c r="C91" s="561"/>
      <c r="D91" s="564"/>
      <c r="E91" s="567"/>
      <c r="F91" s="570"/>
      <c r="G91" s="573"/>
      <c r="H91" s="573"/>
      <c r="I91" s="573"/>
      <c r="J91" s="576"/>
      <c r="K91" s="584" t="s">
        <v>10</v>
      </c>
      <c r="L91" s="583" t="s">
        <v>11</v>
      </c>
      <c r="M91" s="582" t="s">
        <v>12</v>
      </c>
      <c r="N91" s="415" t="s">
        <v>47</v>
      </c>
      <c r="O91" s="584" t="s">
        <v>10</v>
      </c>
      <c r="P91" s="583" t="s">
        <v>11</v>
      </c>
      <c r="Q91" s="582" t="s">
        <v>12</v>
      </c>
      <c r="R91" s="415" t="s">
        <v>47</v>
      </c>
      <c r="S91" s="584" t="s">
        <v>10</v>
      </c>
      <c r="T91" s="583" t="s">
        <v>11</v>
      </c>
      <c r="U91" s="582" t="s">
        <v>12</v>
      </c>
      <c r="V91" s="415" t="s">
        <v>47</v>
      </c>
      <c r="W91" s="584" t="s">
        <v>10</v>
      </c>
      <c r="X91" s="583" t="s">
        <v>11</v>
      </c>
      <c r="Y91" s="582" t="s">
        <v>12</v>
      </c>
      <c r="Z91" s="415" t="s">
        <v>47</v>
      </c>
      <c r="AA91" s="448"/>
      <c r="AB91" s="346"/>
    </row>
    <row r="92" spans="1:28" s="21" customFormat="1" ht="20.149999999999999" customHeight="1" thickBot="1">
      <c r="A92" s="609"/>
      <c r="B92" s="557"/>
      <c r="C92" s="562"/>
      <c r="D92" s="565"/>
      <c r="E92" s="568"/>
      <c r="F92" s="571"/>
      <c r="G92" s="574"/>
      <c r="H92" s="574"/>
      <c r="I92" s="574"/>
      <c r="J92" s="577"/>
      <c r="K92" s="585"/>
      <c r="L92" s="574"/>
      <c r="M92" s="565"/>
      <c r="N92" s="416" t="s">
        <v>25</v>
      </c>
      <c r="O92" s="585"/>
      <c r="P92" s="574"/>
      <c r="Q92" s="565"/>
      <c r="R92" s="416" t="s">
        <v>25</v>
      </c>
      <c r="S92" s="585"/>
      <c r="T92" s="574"/>
      <c r="U92" s="565"/>
      <c r="V92" s="416" t="s">
        <v>25</v>
      </c>
      <c r="W92" s="585"/>
      <c r="X92" s="574"/>
      <c r="Y92" s="565"/>
      <c r="Z92" s="416" t="s">
        <v>25</v>
      </c>
      <c r="AA92" s="448"/>
      <c r="AB92" s="346"/>
    </row>
    <row r="93" spans="1:28" s="21" customFormat="1" ht="20.149999999999999" customHeight="1">
      <c r="A93" s="609"/>
      <c r="B93" s="557"/>
      <c r="C93" s="578">
        <f>SUM(C36,C88)</f>
        <v>8</v>
      </c>
      <c r="D93" s="478">
        <f t="shared" ref="D93:J93" si="28">SUM(D36,D88)</f>
        <v>28</v>
      </c>
      <c r="E93" s="480">
        <f t="shared" si="28"/>
        <v>74</v>
      </c>
      <c r="F93" s="580">
        <f t="shared" si="28"/>
        <v>675</v>
      </c>
      <c r="G93" s="478">
        <f t="shared" si="28"/>
        <v>345</v>
      </c>
      <c r="H93" s="478">
        <f t="shared" si="28"/>
        <v>210</v>
      </c>
      <c r="I93" s="478">
        <f t="shared" si="28"/>
        <v>90</v>
      </c>
      <c r="J93" s="480">
        <f t="shared" si="28"/>
        <v>30</v>
      </c>
      <c r="K93" s="417">
        <f>SUM(K31,K88)</f>
        <v>120</v>
      </c>
      <c r="L93" s="417">
        <f t="shared" ref="L93:Z93" si="29">SUM(L31,L88)</f>
        <v>90</v>
      </c>
      <c r="M93" s="417">
        <f t="shared" si="29"/>
        <v>0</v>
      </c>
      <c r="N93" s="417">
        <f t="shared" si="29"/>
        <v>0</v>
      </c>
      <c r="O93" s="417">
        <f t="shared" si="29"/>
        <v>90</v>
      </c>
      <c r="P93" s="417">
        <f t="shared" si="29"/>
        <v>60</v>
      </c>
      <c r="Q93" s="417">
        <f t="shared" si="29"/>
        <v>60</v>
      </c>
      <c r="R93" s="417">
        <f t="shared" si="29"/>
        <v>0</v>
      </c>
      <c r="S93" s="417">
        <f t="shared" si="29"/>
        <v>135</v>
      </c>
      <c r="T93" s="417">
        <f t="shared" si="29"/>
        <v>60</v>
      </c>
      <c r="U93" s="417">
        <f t="shared" si="29"/>
        <v>30</v>
      </c>
      <c r="V93" s="417">
        <f t="shared" si="29"/>
        <v>30</v>
      </c>
      <c r="W93" s="417">
        <f t="shared" si="29"/>
        <v>0</v>
      </c>
      <c r="X93" s="417">
        <f t="shared" si="29"/>
        <v>0</v>
      </c>
      <c r="Y93" s="417">
        <f t="shared" si="29"/>
        <v>0</v>
      </c>
      <c r="Z93" s="417">
        <f t="shared" si="29"/>
        <v>0</v>
      </c>
      <c r="AA93" s="448"/>
      <c r="AB93" s="346"/>
    </row>
    <row r="94" spans="1:28" s="21" customFormat="1" ht="20.149999999999999" customHeight="1" thickBot="1">
      <c r="A94" s="609"/>
      <c r="B94" s="557"/>
      <c r="C94" s="579"/>
      <c r="D94" s="479"/>
      <c r="E94" s="481"/>
      <c r="F94" s="581"/>
      <c r="G94" s="479"/>
      <c r="H94" s="479"/>
      <c r="I94" s="479"/>
      <c r="J94" s="481"/>
      <c r="K94" s="455">
        <f>SUM(K93:N93)</f>
        <v>210</v>
      </c>
      <c r="L94" s="456"/>
      <c r="M94" s="456"/>
      <c r="N94" s="457"/>
      <c r="O94" s="455">
        <f>SUM(O93:R93)</f>
        <v>210</v>
      </c>
      <c r="P94" s="456"/>
      <c r="Q94" s="456"/>
      <c r="R94" s="457"/>
      <c r="S94" s="455">
        <f>SUM(S93:V93)</f>
        <v>255</v>
      </c>
      <c r="T94" s="456"/>
      <c r="U94" s="456"/>
      <c r="V94" s="457"/>
      <c r="W94" s="455">
        <f>SUM(W93:Z93)</f>
        <v>0</v>
      </c>
      <c r="X94" s="456"/>
      <c r="Y94" s="456"/>
      <c r="Z94" s="457"/>
      <c r="AA94" s="448" t="b">
        <f>SUM(K94:Z94)=F93</f>
        <v>1</v>
      </c>
      <c r="AB94" s="346"/>
    </row>
    <row r="95" spans="1:28" s="21" customFormat="1" ht="20.149999999999999" customHeight="1">
      <c r="A95" s="609"/>
      <c r="B95" s="557"/>
      <c r="C95" s="589" t="s">
        <v>20</v>
      </c>
      <c r="D95" s="590"/>
      <c r="E95" s="591"/>
      <c r="F95" s="604" t="s">
        <v>21</v>
      </c>
      <c r="G95" s="483"/>
      <c r="H95" s="483"/>
      <c r="I95" s="483"/>
      <c r="J95" s="484"/>
      <c r="K95" s="598">
        <f>SUM(IF(COUNTA(K75:N75)&gt;0,$C75,0),IF(COUNTA(K76:N76)&gt;0,$C76,0),IF(COUNTA(K77:N77)&gt;0,$C77,0),IF(COUNTA(K78:N78)&gt;0,$C78,0),IF(COUNTA(K79:N79)&gt;0,$C79,0),IF(COUNTA(K80:N80)&gt;0,$C80,0),IF(COUNTA(K81:N81)&gt;0,$C81,0),IF(COUNTA(K82:N82)&gt;0,$C82,0),IF(COUNTA(K83:N83)&gt;0,$C83,0),IF(COUNTA(K84:N84)&gt;0,$C84,0),IF(COUNTA(K85:N85)&gt;0,$C85,0),IF(COUNTA(K86:N86)&gt;0,$C86,0),IF(COUNTA(K87:N87)&gt;0,$C87,0),K38)</f>
        <v>3</v>
      </c>
      <c r="L95" s="599"/>
      <c r="M95" s="599"/>
      <c r="N95" s="600"/>
      <c r="O95" s="598">
        <f t="shared" ref="O95" si="30">SUM(IF(COUNTA(O75:R75)&gt;0,$C75,0),IF(COUNTA(O76:R76)&gt;0,$C76,0),IF(COUNTA(O77:R77)&gt;0,$C77,0),IF(COUNTA(O78:R78)&gt;0,$C78,0),IF(COUNTA(O79:R79)&gt;0,$C79,0),IF(COUNTA(O80:R80)&gt;0,$C80,0),IF(COUNTA(O81:R81)&gt;0,$C81,0),IF(COUNTA(O82:R82)&gt;0,$C82,0),IF(COUNTA(O83:R83)&gt;0,$C83,0),IF(COUNTA(O84:R84)&gt;0,$C84,0),IF(COUNTA(O85:R85)&gt;0,$C85,0),IF(COUNTA(O86:R86)&gt;0,$C86,0),IF(COUNTA(O87:R87)&gt;0,$C87,0),O38)</f>
        <v>2</v>
      </c>
      <c r="P95" s="599"/>
      <c r="Q95" s="599"/>
      <c r="R95" s="600"/>
      <c r="S95" s="598">
        <f t="shared" ref="S95" si="31">SUM(IF(COUNTA(S75:V75)&gt;0,$C75,0),IF(COUNTA(S76:V76)&gt;0,$C76,0),IF(COUNTA(S77:V77)&gt;0,$C77,0),IF(COUNTA(S78:V78)&gt;0,$C78,0),IF(COUNTA(S79:V79)&gt;0,$C79,0),IF(COUNTA(S80:V80)&gt;0,$C80,0),IF(COUNTA(S81:V81)&gt;0,$C81,0),IF(COUNTA(S82:V82)&gt;0,$C82,0),IF(COUNTA(S83:V83)&gt;0,$C83,0),IF(COUNTA(S84:V84)&gt;0,$C84,0),IF(COUNTA(S85:V85)&gt;0,$C85,0),IF(COUNTA(S86:V86)&gt;0,$C86,0),IF(COUNTA(S87:V87)&gt;0,$C87,0),S38)</f>
        <v>3</v>
      </c>
      <c r="T95" s="599"/>
      <c r="U95" s="599"/>
      <c r="V95" s="600"/>
      <c r="W95" s="598">
        <f t="shared" ref="W95" si="32">SUM(IF(COUNTA(W75:Z75)&gt;0,$C75,0),IF(COUNTA(W76:Z76)&gt;0,$C76,0),IF(COUNTA(W77:Z77)&gt;0,$C77,0),IF(COUNTA(W78:Z78)&gt;0,$C78,0),IF(COUNTA(W79:Z79)&gt;0,$C79,0),IF(COUNTA(W80:Z80)&gt;0,$C80,0),IF(COUNTA(W81:Z81)&gt;0,$C81,0),IF(COUNTA(W82:Z82)&gt;0,$C82,0),IF(COUNTA(W83:Z83)&gt;0,$C83,0),IF(COUNTA(W84:Z84)&gt;0,$C84,0),IF(COUNTA(W85:Z85)&gt;0,$C85,0),IF(COUNTA(W86:Z86)&gt;0,$C86,0),IF(COUNTA(W87:Z87)&gt;0,$C87,0),W38)</f>
        <v>0</v>
      </c>
      <c r="X95" s="599"/>
      <c r="Y95" s="599"/>
      <c r="Z95" s="600"/>
      <c r="AA95" s="446">
        <f>SUM(K95:Z95)</f>
        <v>8</v>
      </c>
      <c r="AB95" s="346" t="b">
        <f>C93=AA95</f>
        <v>1</v>
      </c>
    </row>
    <row r="96" spans="1:28" s="21" customFormat="1" ht="20.149999999999999" customHeight="1">
      <c r="A96" s="609"/>
      <c r="B96" s="557"/>
      <c r="C96" s="592"/>
      <c r="D96" s="593"/>
      <c r="E96" s="594"/>
      <c r="F96" s="601" t="s">
        <v>22</v>
      </c>
      <c r="G96" s="602"/>
      <c r="H96" s="602"/>
      <c r="I96" s="602"/>
      <c r="J96" s="603"/>
      <c r="K96" s="458">
        <f>SUM(IF(COUNTA(K75:N75)&gt;0,$D75,0),IF(COUNTA(K76:N76)&gt;0,$D76,0),IF(COUNTA(K77:N77)&gt;0,$D77,0),IF(COUNTA(K78:N78)&gt;0,$D78,0),IF(COUNTA(K79:N79)&gt;0,$D79,0),IF(COUNTA(K80:N80)&gt;0,$D80,0),IF(COUNTA(K81:N81)&gt;0,$D81,0),IF(COUNTA(K82:N82)&gt;0,$D82,0),IF(COUNTA(K83:N83)&gt;0,$D83,0),IF(COUNTA(K84:N84)&gt;0,$D84,0),IF(COUNTA(K85:N85)&gt;0,$D85,0),IF(COUNTA(K86:N86)&gt;0,$D86,0),IF(COUNTA(K87:N87)&gt;0,$D87,0),K39)</f>
        <v>10</v>
      </c>
      <c r="L96" s="459"/>
      <c r="M96" s="459"/>
      <c r="N96" s="460"/>
      <c r="O96" s="458">
        <f t="shared" ref="O96" si="33">SUM(IF(COUNTA(O75:R75)&gt;0,$D75,0),IF(COUNTA(O76:R76)&gt;0,$D76,0),IF(COUNTA(O77:R77)&gt;0,$D77,0),IF(COUNTA(O78:R78)&gt;0,$D78,0),IF(COUNTA(O79:R79)&gt;0,$D79,0),IF(COUNTA(O80:R80)&gt;0,$D80,0),IF(COUNTA(O81:R81)&gt;0,$D81,0),IF(COUNTA(O82:R82)&gt;0,$D82,0),IF(COUNTA(O83:R83)&gt;0,$D83,0),IF(COUNTA(O84:R84)&gt;0,$D84,0),IF(COUNTA(O85:R85)&gt;0,$D85,0),IF(COUNTA(O86:R86)&gt;0,$D86,0),IF(COUNTA(O87:R87)&gt;0,$D87,0),O39)</f>
        <v>8</v>
      </c>
      <c r="P96" s="459"/>
      <c r="Q96" s="459"/>
      <c r="R96" s="460"/>
      <c r="S96" s="458">
        <f t="shared" ref="S96" si="34">SUM(IF(COUNTA(S75:V75)&gt;0,$D75,0),IF(COUNTA(S76:V76)&gt;0,$D76,0),IF(COUNTA(S77:V77)&gt;0,$D77,0),IF(COUNTA(S78:V78)&gt;0,$D78,0),IF(COUNTA(S79:V79)&gt;0,$D79,0),IF(COUNTA(S80:V80)&gt;0,$D80,0),IF(COUNTA(S81:V81)&gt;0,$D81,0),IF(COUNTA(S82:V82)&gt;0,$D82,0),IF(COUNTA(S83:V83)&gt;0,$D83,0),IF(COUNTA(S84:V84)&gt;0,$D84,0),IF(COUNTA(S85:V85)&gt;0,$D85,0),IF(COUNTA(S86:V86)&gt;0,$D86,0),IF(COUNTA(S87:V87)&gt;0,$D87,0),S39)</f>
        <v>10</v>
      </c>
      <c r="T96" s="459"/>
      <c r="U96" s="459"/>
      <c r="V96" s="460"/>
      <c r="W96" s="458">
        <f t="shared" ref="W96" si="35">SUM(IF(COUNTA(W75:Z75)&gt;0,$D75,0),IF(COUNTA(W76:Z76)&gt;0,$D76,0),IF(COUNTA(W77:Z77)&gt;0,$D77,0),IF(COUNTA(W78:Z78)&gt;0,$D78,0),IF(COUNTA(W79:Z79)&gt;0,$D79,0),IF(COUNTA(W80:Z80)&gt;0,$D80,0),IF(COUNTA(W81:Z81)&gt;0,$D81,0),IF(COUNTA(W82:Z82)&gt;0,$D82,0),IF(COUNTA(W83:Z83)&gt;0,$D83,0),IF(COUNTA(W84:Z84)&gt;0,$D84,0),IF(COUNTA(W85:Z85)&gt;0,$D85,0),IF(COUNTA(W86:Z86)&gt;0,$D86,0),IF(COUNTA(W87:Z87)&gt;0,$D87,0),W39)</f>
        <v>0</v>
      </c>
      <c r="X96" s="459"/>
      <c r="Y96" s="459"/>
      <c r="Z96" s="460"/>
      <c r="AA96" s="446">
        <f>SUM(K96:Z96)</f>
        <v>28</v>
      </c>
      <c r="AB96" s="346" t="b">
        <f>AA96=D93</f>
        <v>1</v>
      </c>
    </row>
    <row r="97" spans="1:28" s="21" customFormat="1" ht="20.149999999999999" customHeight="1" thickBot="1">
      <c r="A97" s="610"/>
      <c r="B97" s="559"/>
      <c r="C97" s="595"/>
      <c r="D97" s="596"/>
      <c r="E97" s="597"/>
      <c r="F97" s="461" t="s">
        <v>39</v>
      </c>
      <c r="G97" s="462"/>
      <c r="H97" s="462"/>
      <c r="I97" s="462"/>
      <c r="J97" s="463"/>
      <c r="K97" s="455">
        <f>SUM(IF(COUNTA(K75:N75)&gt;0,$E75,0),IF(COUNTA(K76:N76)&gt;0,$E76,0),IF(COUNTA(K77:N77)&gt;0,$E77,0),IF(COUNTA(K78:N78)&gt;0,$E78,0),IF(COUNTA(K79:N79)&gt;0,$E79,0),IF(COUNTA(K80:N80)&gt;0,$E80,0),IF(COUNTA(K81:N81)&gt;0,$E81,0),IF(COUNTA(K82:N82)&gt;0,$E82,0),IF(COUNTA(K83:N83)&gt;0,$E83,0),IF(COUNTA(K84:N84)&gt;0,$E84,0),IF(COUNTA(K85:N85)&gt;0,$E85,0),IF(COUNTA(K86:N86)&gt;0,$E86,0),IF(COUNTA(K87:N87)&gt;0,$E87,0),K40)</f>
        <v>30</v>
      </c>
      <c r="L97" s="456"/>
      <c r="M97" s="456"/>
      <c r="N97" s="457"/>
      <c r="O97" s="455">
        <f t="shared" ref="O97" si="36">SUM(IF(COUNTA(O75:R75)&gt;0,$E75,0),IF(COUNTA(O76:R76)&gt;0,$E76,0),IF(COUNTA(O77:R77)&gt;0,$E77,0),IF(COUNTA(O78:R78)&gt;0,$E78,0),IF(COUNTA(O79:R79)&gt;0,$E79,0),IF(COUNTA(O80:R80)&gt;0,$E80,0),IF(COUNTA(O81:R81)&gt;0,$E81,0),IF(COUNTA(O82:R82)&gt;0,$E82,0),IF(COUNTA(O83:R83)&gt;0,$E83,0),IF(COUNTA(O84:R84)&gt;0,$E84,0),IF(COUNTA(O85:R85)&gt;0,$E85,0),IF(COUNTA(O86:R86)&gt;0,$E86,0),IF(COUNTA(O87:R87)&gt;0,$E87,0),O40)</f>
        <v>20</v>
      </c>
      <c r="P97" s="456"/>
      <c r="Q97" s="456"/>
      <c r="R97" s="457"/>
      <c r="S97" s="455">
        <f t="shared" ref="S97" si="37">SUM(IF(COUNTA(S75:V75)&gt;0,$E75,0),IF(COUNTA(S76:V76)&gt;0,$E76,0),IF(COUNTA(S77:V77)&gt;0,$E77,0),IF(COUNTA(S78:V78)&gt;0,$E78,0),IF(COUNTA(S79:V79)&gt;0,$E79,0),IF(COUNTA(S80:V80)&gt;0,$E80,0),IF(COUNTA(S81:V81)&gt;0,$E81,0),IF(COUNTA(S82:V82)&gt;0,$E82,0),IF(COUNTA(S83:V83)&gt;0,$E83,0),IF(COUNTA(S84:V84)&gt;0,$E84,0),IF(COUNTA(S85:V85)&gt;0,$E85,0),IF(COUNTA(S86:V86)&gt;0,$E86,0),IF(COUNTA(S87:V87)&gt;0,$E87,0),S40)</f>
        <v>24</v>
      </c>
      <c r="T97" s="456"/>
      <c r="U97" s="456"/>
      <c r="V97" s="457"/>
      <c r="W97" s="455">
        <f t="shared" ref="W97" si="38">SUM(IF(COUNTA(W75:Z75)&gt;0,$E75,0),IF(COUNTA(W76:Z76)&gt;0,$E76,0),IF(COUNTA(W77:Z77)&gt;0,$E77,0),IF(COUNTA(W78:Z78)&gt;0,$E78,0),IF(COUNTA(W79:Z79)&gt;0,$E79,0),IF(COUNTA(W80:Z80)&gt;0,$E80,0),IF(COUNTA(W81:Z81)&gt;0,$E81,0),IF(COUNTA(W82:Z82)&gt;0,$E82,0),IF(COUNTA(W83:Z83)&gt;0,$E83,0),IF(COUNTA(W84:Z84)&gt;0,$E84,0),IF(COUNTA(W85:Z85)&gt;0,$E85,0),IF(COUNTA(W86:Z86)&gt;0,$E86,0),IF(COUNTA(W87:Z87)&gt;0,$E87,0),W40)</f>
        <v>0</v>
      </c>
      <c r="X97" s="456"/>
      <c r="Y97" s="456"/>
      <c r="Z97" s="457"/>
      <c r="AA97" s="446">
        <f>SUM(K97:Z97)</f>
        <v>74</v>
      </c>
      <c r="AB97" s="346" t="b">
        <f>AA97=E93</f>
        <v>1</v>
      </c>
    </row>
    <row r="98" spans="1:28" ht="20.149999999999999" customHeight="1">
      <c r="A98" s="91"/>
      <c r="B98" s="92"/>
      <c r="C98" s="92"/>
      <c r="D98" s="92"/>
      <c r="E98" s="92"/>
      <c r="F98" s="92"/>
      <c r="G98" s="92"/>
      <c r="H98" s="92"/>
      <c r="I98" s="92"/>
      <c r="J98" s="92"/>
      <c r="K98" s="188"/>
      <c r="L98" s="188"/>
      <c r="M98" s="188"/>
      <c r="N98" s="189"/>
      <c r="O98" s="190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9"/>
    </row>
    <row r="99" spans="1:28" ht="20.149999999999999" customHeight="1">
      <c r="A99" s="379" t="s">
        <v>23</v>
      </c>
      <c r="B99" s="9"/>
      <c r="C99" s="9"/>
      <c r="D99" s="9"/>
      <c r="E99" s="9"/>
      <c r="F99" s="9"/>
      <c r="G99" s="9"/>
      <c r="H99" s="9"/>
      <c r="I99" s="9"/>
      <c r="J99" s="9"/>
      <c r="K99" s="191"/>
      <c r="L99" s="191"/>
      <c r="M99" s="191"/>
      <c r="N99" s="192"/>
      <c r="O99" s="193"/>
      <c r="P99" s="191" t="s">
        <v>113</v>
      </c>
      <c r="Q99" s="194"/>
      <c r="R99" s="195"/>
      <c r="S99" s="195"/>
      <c r="T99" s="195"/>
      <c r="U99" s="195"/>
      <c r="V99" s="176" t="str">
        <f>$V$42</f>
        <v>2023/2024</v>
      </c>
      <c r="W99" s="196"/>
      <c r="Y99" s="195"/>
      <c r="Z99" s="198"/>
    </row>
    <row r="100" spans="1:28" ht="20.149999999999999" customHeight="1">
      <c r="A100" s="379"/>
      <c r="B100" s="5" t="str">
        <f>$B$43</f>
        <v>1. Język obcy do wyboru spośród: 1. Język angielski. 2. Język niemiecki. 3. Język rosyjski.</v>
      </c>
      <c r="C100" s="9"/>
      <c r="D100" s="9"/>
      <c r="E100" s="9"/>
      <c r="F100" s="9"/>
      <c r="G100" s="9"/>
      <c r="H100" s="9"/>
      <c r="I100" s="9"/>
      <c r="J100" s="9"/>
      <c r="K100" s="191"/>
      <c r="L100" s="191"/>
      <c r="M100" s="191"/>
      <c r="N100" s="192"/>
      <c r="O100" s="193"/>
      <c r="P100" s="191"/>
      <c r="Q100" s="194"/>
      <c r="R100" s="195"/>
      <c r="S100" s="195"/>
      <c r="T100" s="195"/>
      <c r="U100" s="195"/>
      <c r="V100" s="195"/>
      <c r="W100" s="196"/>
      <c r="Y100" s="195"/>
      <c r="Z100" s="198"/>
    </row>
    <row r="101" spans="1:28" ht="20.149999999999999" customHeight="1">
      <c r="A101" s="379"/>
      <c r="B101" s="5" t="str">
        <f>$B$44</f>
        <v>2. Studentów obowiązuje zaliczenie na ocenę wszystkich przedmiotów.</v>
      </c>
      <c r="C101" s="9"/>
      <c r="D101" s="9"/>
      <c r="E101" s="9"/>
      <c r="F101" s="9"/>
      <c r="G101" s="9"/>
      <c r="H101" s="9"/>
      <c r="I101" s="9"/>
      <c r="J101" s="9"/>
      <c r="K101" s="191"/>
      <c r="L101" s="191"/>
      <c r="M101" s="191"/>
      <c r="N101" s="192"/>
      <c r="O101" s="193"/>
      <c r="P101" s="191"/>
      <c r="Q101" s="194"/>
      <c r="R101" s="195"/>
      <c r="S101" s="195"/>
      <c r="T101" s="195"/>
      <c r="U101" s="195"/>
      <c r="V101" s="195"/>
      <c r="W101" s="196"/>
      <c r="Y101" s="195"/>
      <c r="Z101" s="198"/>
    </row>
    <row r="102" spans="1:28" ht="20.149999999999999" customHeight="1">
      <c r="A102" s="380"/>
      <c r="B102" s="5" t="str">
        <f>$B$45</f>
        <v>3. Warunkiem zaliczenia ostatniego semestru Seminarium dyplomowego jest przygotowanie i złożenie pracy dyplomowej w systemie APD.</v>
      </c>
      <c r="C102" s="4"/>
      <c r="D102" s="4"/>
      <c r="E102" s="4"/>
      <c r="F102" s="4"/>
      <c r="G102" s="4"/>
      <c r="H102" s="4"/>
      <c r="I102" s="4"/>
      <c r="J102" s="4"/>
      <c r="K102" s="195"/>
      <c r="L102" s="195"/>
      <c r="M102" s="195"/>
      <c r="N102" s="198"/>
      <c r="O102" s="199"/>
      <c r="P102" s="200" t="s">
        <v>24</v>
      </c>
      <c r="Q102" s="194"/>
      <c r="R102" s="201"/>
      <c r="S102" s="201"/>
      <c r="T102" s="201"/>
      <c r="U102" s="201"/>
      <c r="V102" s="201"/>
      <c r="W102" s="201"/>
      <c r="X102" s="201"/>
      <c r="Y102" s="201"/>
      <c r="Z102" s="381"/>
    </row>
    <row r="103" spans="1:28" ht="20.149999999999999" customHeight="1">
      <c r="A103" s="380"/>
      <c r="B103" s="5" t="str">
        <f>$B$46</f>
        <v>4. Możliwość realizacji wybranych wykładów metodą synchroniczną w przypadku studiów w formule „Studiuj i pracuj”.</v>
      </c>
      <c r="C103" s="15"/>
      <c r="D103" s="4"/>
      <c r="E103" s="4"/>
      <c r="F103" s="4"/>
      <c r="G103" s="4"/>
      <c r="H103" s="4"/>
      <c r="I103" s="4"/>
      <c r="J103" s="4"/>
      <c r="K103" s="195"/>
      <c r="L103" s="195"/>
      <c r="M103" s="195"/>
      <c r="N103" s="198"/>
      <c r="O103" s="199"/>
      <c r="P103" s="191" t="s">
        <v>10</v>
      </c>
      <c r="Q103" s="202" t="s">
        <v>49</v>
      </c>
      <c r="R103" s="201"/>
      <c r="S103" s="201"/>
      <c r="T103" s="201"/>
      <c r="U103" s="201"/>
      <c r="V103" s="201"/>
      <c r="W103" s="201"/>
      <c r="X103" s="201"/>
      <c r="Y103" s="201"/>
      <c r="Z103" s="381"/>
    </row>
    <row r="104" spans="1:28" ht="20.149999999999999" customHeight="1">
      <c r="A104" s="380"/>
      <c r="B104" s="138"/>
      <c r="C104" s="5"/>
      <c r="D104" s="9"/>
      <c r="E104" s="9"/>
      <c r="F104" s="9"/>
      <c r="G104" s="9"/>
      <c r="H104" s="9"/>
      <c r="I104" s="9"/>
      <c r="J104" s="9"/>
      <c r="K104" s="191"/>
      <c r="L104" s="191"/>
      <c r="M104" s="191"/>
      <c r="N104" s="192"/>
      <c r="O104" s="199"/>
      <c r="P104" s="191" t="s">
        <v>11</v>
      </c>
      <c r="Q104" s="202" t="s">
        <v>50</v>
      </c>
      <c r="R104" s="201"/>
      <c r="S104" s="201"/>
      <c r="T104" s="191"/>
      <c r="U104" s="201"/>
      <c r="V104" s="201"/>
      <c r="W104" s="201"/>
      <c r="X104" s="201"/>
      <c r="Y104" s="201"/>
      <c r="Z104" s="381"/>
    </row>
    <row r="105" spans="1:28" ht="20.149999999999999" customHeight="1">
      <c r="A105" s="380"/>
      <c r="C105" s="15"/>
      <c r="D105" s="9"/>
      <c r="E105" s="9"/>
      <c r="F105" s="9"/>
      <c r="G105" s="9"/>
      <c r="H105" s="9"/>
      <c r="I105" s="9"/>
      <c r="J105" s="9"/>
      <c r="K105" s="191"/>
      <c r="L105" s="191"/>
      <c r="M105" s="191"/>
      <c r="N105" s="192"/>
      <c r="O105" s="199"/>
      <c r="P105" s="191" t="s">
        <v>12</v>
      </c>
      <c r="Q105" s="202" t="s">
        <v>51</v>
      </c>
      <c r="R105" s="201"/>
      <c r="S105" s="201"/>
      <c r="T105" s="201"/>
      <c r="U105" s="201"/>
      <c r="V105" s="201"/>
      <c r="W105" s="201"/>
      <c r="X105" s="201"/>
      <c r="Y105" s="201"/>
      <c r="Z105" s="381"/>
    </row>
    <row r="106" spans="1:28" ht="20.149999999999999" customHeight="1">
      <c r="A106" s="380"/>
      <c r="B106" s="15"/>
      <c r="C106" s="15"/>
      <c r="D106" s="9"/>
      <c r="E106" s="9"/>
      <c r="F106" s="9"/>
      <c r="G106" s="9"/>
      <c r="H106" s="9"/>
      <c r="I106" s="9"/>
      <c r="J106" s="9"/>
      <c r="K106" s="191"/>
      <c r="L106" s="191"/>
      <c r="M106" s="191"/>
      <c r="N106" s="192"/>
      <c r="O106" s="199"/>
      <c r="P106" s="191" t="s">
        <v>47</v>
      </c>
      <c r="Q106" s="202" t="s">
        <v>52</v>
      </c>
      <c r="R106" s="201"/>
      <c r="S106" s="201"/>
      <c r="T106" s="201"/>
      <c r="U106" s="201"/>
      <c r="V106" s="201"/>
      <c r="W106" s="201"/>
      <c r="X106" s="201"/>
      <c r="Y106" s="201"/>
      <c r="Z106" s="381"/>
    </row>
    <row r="107" spans="1:28" ht="20.149999999999999" customHeight="1">
      <c r="A107" s="380"/>
      <c r="B107" s="5"/>
      <c r="C107" s="15"/>
      <c r="D107" s="9"/>
      <c r="E107" s="9"/>
      <c r="F107" s="9"/>
      <c r="G107" s="9"/>
      <c r="H107" s="9"/>
      <c r="I107" s="9"/>
      <c r="J107" s="9"/>
      <c r="K107" s="191"/>
      <c r="L107" s="191"/>
      <c r="M107" s="191"/>
      <c r="N107" s="192"/>
      <c r="O107" s="199"/>
      <c r="P107" s="191" t="s">
        <v>25</v>
      </c>
      <c r="Q107" s="202" t="s">
        <v>53</v>
      </c>
      <c r="R107" s="201"/>
      <c r="S107" s="201"/>
      <c r="T107" s="201"/>
      <c r="U107" s="191"/>
      <c r="V107" s="191"/>
      <c r="W107" s="191"/>
      <c r="X107" s="191"/>
      <c r="Y107" s="201"/>
      <c r="Z107" s="381"/>
    </row>
    <row r="108" spans="1:28" ht="20.149999999999999" customHeight="1">
      <c r="A108" s="382"/>
      <c r="B108" s="5"/>
      <c r="C108" s="15"/>
      <c r="D108" s="9"/>
      <c r="E108" s="9"/>
      <c r="F108" s="9"/>
      <c r="G108" s="9"/>
      <c r="H108" s="9"/>
      <c r="I108" s="9"/>
      <c r="J108" s="9"/>
      <c r="K108" s="191"/>
      <c r="L108" s="191"/>
      <c r="M108" s="191"/>
      <c r="N108" s="192"/>
      <c r="O108" s="199"/>
      <c r="P108" s="191" t="s">
        <v>54</v>
      </c>
      <c r="Q108" s="202" t="s">
        <v>55</v>
      </c>
      <c r="R108" s="201"/>
      <c r="S108" s="201"/>
      <c r="T108" s="201"/>
      <c r="U108" s="201"/>
      <c r="V108" s="201"/>
      <c r="W108" s="201"/>
      <c r="X108" s="201"/>
      <c r="Y108" s="201"/>
      <c r="Z108" s="381"/>
    </row>
    <row r="109" spans="1:28" ht="20.149999999999999" customHeight="1" thickBot="1">
      <c r="A109" s="382"/>
      <c r="B109" s="5"/>
      <c r="C109" s="15"/>
      <c r="D109" s="9"/>
      <c r="E109" s="9"/>
      <c r="F109" s="9"/>
      <c r="G109" s="9"/>
      <c r="H109" s="9"/>
      <c r="I109" s="9"/>
      <c r="J109" s="9"/>
      <c r="K109" s="191"/>
      <c r="L109" s="191"/>
      <c r="M109" s="191"/>
      <c r="N109" s="192"/>
      <c r="O109" s="199"/>
      <c r="P109" s="203"/>
      <c r="Q109" s="204" t="s">
        <v>26</v>
      </c>
      <c r="R109" s="191" t="s">
        <v>27</v>
      </c>
      <c r="S109" s="201"/>
      <c r="T109" s="201"/>
      <c r="U109" s="201"/>
      <c r="V109" s="201"/>
      <c r="W109" s="201"/>
      <c r="X109" s="201"/>
      <c r="Y109" s="201"/>
      <c r="Z109" s="381"/>
    </row>
    <row r="110" spans="1:28" ht="20.149999999999999" customHeight="1" thickBot="1">
      <c r="A110" s="382"/>
      <c r="C110" s="15"/>
      <c r="D110" s="9"/>
      <c r="E110" s="9"/>
      <c r="F110" s="9"/>
      <c r="G110" s="9"/>
      <c r="H110" s="9"/>
      <c r="I110" s="9"/>
      <c r="J110" s="9"/>
      <c r="K110" s="191"/>
      <c r="L110" s="191"/>
      <c r="M110" s="191"/>
      <c r="N110" s="192"/>
      <c r="O110" s="199"/>
      <c r="P110" s="404"/>
      <c r="Q110" s="405" t="s">
        <v>26</v>
      </c>
      <c r="R110" s="191" t="s">
        <v>221</v>
      </c>
      <c r="S110" s="201"/>
      <c r="T110" s="201"/>
      <c r="U110" s="201"/>
      <c r="V110" s="201"/>
      <c r="W110" s="201"/>
      <c r="X110" s="201"/>
      <c r="Y110" s="201"/>
      <c r="Z110" s="381"/>
    </row>
    <row r="111" spans="1:28" ht="20.149999999999999" customHeight="1">
      <c r="A111" s="382"/>
      <c r="C111" s="15"/>
      <c r="D111" s="9"/>
      <c r="E111" s="9"/>
      <c r="F111" s="9"/>
      <c r="G111" s="9"/>
      <c r="H111" s="9"/>
      <c r="I111" s="9"/>
      <c r="J111" s="9"/>
      <c r="K111" s="191"/>
      <c r="L111" s="191"/>
      <c r="M111" s="191"/>
      <c r="N111" s="192"/>
      <c r="O111" s="199"/>
      <c r="P111" s="205"/>
      <c r="Q111" s="204"/>
      <c r="R111" s="191"/>
      <c r="S111" s="201"/>
      <c r="T111" s="201"/>
      <c r="U111" s="201"/>
      <c r="V111" s="201"/>
      <c r="W111" s="201"/>
      <c r="X111" s="201"/>
      <c r="Y111" s="201"/>
      <c r="Z111" s="381"/>
    </row>
    <row r="112" spans="1:28" ht="20.149999999999999" customHeight="1" thickBot="1">
      <c r="A112" s="383"/>
      <c r="B112" s="29"/>
      <c r="C112" s="29"/>
      <c r="D112" s="30"/>
      <c r="E112" s="30"/>
      <c r="F112" s="30"/>
      <c r="G112" s="30"/>
      <c r="H112" s="30"/>
      <c r="I112" s="30"/>
      <c r="J112" s="29"/>
      <c r="K112" s="384"/>
      <c r="L112" s="384"/>
      <c r="M112" s="384"/>
      <c r="N112" s="385"/>
      <c r="O112" s="770" t="s">
        <v>35</v>
      </c>
      <c r="P112" s="771"/>
      <c r="Q112" s="771"/>
      <c r="R112" s="771"/>
      <c r="S112" s="771"/>
      <c r="T112" s="771"/>
      <c r="U112" s="771"/>
      <c r="V112" s="771"/>
      <c r="W112" s="771"/>
      <c r="X112" s="771"/>
      <c r="Y112" s="771"/>
      <c r="Z112" s="772"/>
    </row>
    <row r="113" spans="1:27" ht="20.149999999999999" customHeight="1">
      <c r="A113" s="374"/>
      <c r="B113" s="375"/>
      <c r="C113" s="763" t="str">
        <f>$C$3</f>
        <v>PLAN STUDIÓW NR IX</v>
      </c>
      <c r="D113" s="764"/>
      <c r="E113" s="764"/>
      <c r="F113" s="764"/>
      <c r="G113" s="764"/>
      <c r="H113" s="764"/>
      <c r="I113" s="764"/>
      <c r="J113" s="764"/>
      <c r="K113" s="764"/>
      <c r="L113" s="764"/>
      <c r="M113" s="764"/>
      <c r="N113" s="764"/>
      <c r="O113" s="764"/>
      <c r="P113" s="764"/>
      <c r="Q113" s="764"/>
      <c r="R113" s="765"/>
      <c r="S113" s="767"/>
      <c r="T113" s="768"/>
      <c r="U113" s="768"/>
      <c r="V113" s="768"/>
      <c r="W113" s="768"/>
      <c r="X113" s="768"/>
      <c r="Y113" s="768"/>
      <c r="Z113" s="769"/>
    </row>
    <row r="114" spans="1:27" ht="20.149999999999999" customHeight="1">
      <c r="A114" s="766" t="s">
        <v>74</v>
      </c>
      <c r="B114" s="543"/>
      <c r="C114" s="539"/>
      <c r="D114" s="540"/>
      <c r="E114" s="540"/>
      <c r="F114" s="540"/>
      <c r="G114" s="540"/>
      <c r="H114" s="540"/>
      <c r="I114" s="540"/>
      <c r="J114" s="540"/>
      <c r="K114" s="540"/>
      <c r="L114" s="540"/>
      <c r="M114" s="540"/>
      <c r="N114" s="540"/>
      <c r="O114" s="540"/>
      <c r="P114" s="540"/>
      <c r="Q114" s="540"/>
      <c r="R114" s="541"/>
      <c r="S114" s="171"/>
      <c r="T114" s="172"/>
      <c r="U114" s="172"/>
      <c r="V114" s="172"/>
      <c r="W114" s="172"/>
      <c r="X114" s="172"/>
      <c r="Y114" s="172"/>
      <c r="Z114" s="376"/>
    </row>
    <row r="115" spans="1:27" ht="20.149999999999999" customHeight="1">
      <c r="A115" s="377"/>
      <c r="B115" s="86"/>
      <c r="C115" s="539"/>
      <c r="D115" s="540"/>
      <c r="E115" s="540"/>
      <c r="F115" s="540"/>
      <c r="G115" s="540"/>
      <c r="H115" s="540"/>
      <c r="I115" s="540"/>
      <c r="J115" s="540"/>
      <c r="K115" s="540"/>
      <c r="L115" s="540"/>
      <c r="M115" s="540"/>
      <c r="N115" s="540"/>
      <c r="O115" s="540"/>
      <c r="P115" s="540"/>
      <c r="Q115" s="540"/>
      <c r="R115" s="541"/>
      <c r="S115" s="171"/>
      <c r="T115" s="172"/>
      <c r="U115" s="172"/>
      <c r="V115" s="172"/>
      <c r="W115" s="172"/>
      <c r="X115" s="172"/>
      <c r="Y115" s="172"/>
      <c r="Z115" s="376"/>
    </row>
    <row r="116" spans="1:27" ht="20.149999999999999" customHeight="1">
      <c r="A116" s="377"/>
      <c r="B116" s="86"/>
      <c r="C116" s="80" t="s">
        <v>109</v>
      </c>
      <c r="D116" s="343"/>
      <c r="E116" s="343"/>
      <c r="F116" s="343"/>
      <c r="G116" s="81" t="s">
        <v>110</v>
      </c>
      <c r="H116" s="343"/>
      <c r="I116" s="343"/>
      <c r="J116" s="343"/>
      <c r="K116" s="174"/>
      <c r="L116" s="174"/>
      <c r="M116" s="174"/>
      <c r="N116" s="174"/>
      <c r="O116" s="174"/>
      <c r="P116" s="174"/>
      <c r="Q116" s="174"/>
      <c r="R116" s="175"/>
      <c r="S116" s="171"/>
      <c r="T116" s="172"/>
      <c r="U116" s="172"/>
      <c r="V116" s="172"/>
      <c r="W116" s="172"/>
      <c r="X116" s="172"/>
      <c r="Y116" s="172"/>
      <c r="Z116" s="376"/>
    </row>
    <row r="117" spans="1:27" ht="20.149999999999999" customHeight="1">
      <c r="A117" s="743"/>
      <c r="B117" s="495"/>
      <c r="C117" s="80" t="s">
        <v>59</v>
      </c>
      <c r="D117" s="69"/>
      <c r="E117" s="69"/>
      <c r="G117" s="81" t="s">
        <v>71</v>
      </c>
      <c r="H117" s="82"/>
      <c r="I117" s="81"/>
      <c r="J117" s="6"/>
      <c r="K117" s="176"/>
      <c r="L117" s="176"/>
      <c r="M117" s="176"/>
      <c r="N117" s="176"/>
      <c r="O117" s="177"/>
      <c r="P117" s="177"/>
      <c r="Q117" s="177"/>
      <c r="R117" s="178"/>
      <c r="S117" s="182"/>
      <c r="T117" s="183"/>
      <c r="U117" s="183"/>
      <c r="V117" s="183"/>
      <c r="W117" s="183"/>
      <c r="X117" s="183"/>
      <c r="Y117" s="183"/>
      <c r="Z117" s="376"/>
    </row>
    <row r="118" spans="1:27" ht="20.149999999999999" customHeight="1">
      <c r="A118" s="743"/>
      <c r="B118" s="495"/>
      <c r="C118" s="80" t="s">
        <v>58</v>
      </c>
      <c r="D118" s="69"/>
      <c r="E118" s="69"/>
      <c r="G118" s="81" t="s">
        <v>78</v>
      </c>
      <c r="H118" s="82"/>
      <c r="I118" s="81"/>
      <c r="J118" s="6"/>
      <c r="K118" s="176"/>
      <c r="L118" s="176"/>
      <c r="M118" s="176"/>
      <c r="N118" s="176"/>
      <c r="O118" s="177"/>
      <c r="P118" s="177"/>
      <c r="Q118" s="177"/>
      <c r="R118" s="178"/>
      <c r="S118" s="496" t="s">
        <v>195</v>
      </c>
      <c r="T118" s="497"/>
      <c r="U118" s="497"/>
      <c r="V118" s="497"/>
      <c r="W118" s="497"/>
      <c r="X118" s="497"/>
      <c r="Y118" s="497"/>
      <c r="Z118" s="744"/>
    </row>
    <row r="119" spans="1:27" ht="20.149999999999999" customHeight="1">
      <c r="A119" s="745"/>
      <c r="B119" s="500"/>
      <c r="C119" s="80" t="s">
        <v>1</v>
      </c>
      <c r="D119" s="80"/>
      <c r="E119" s="80"/>
      <c r="G119" s="81" t="s">
        <v>72</v>
      </c>
      <c r="H119" s="82"/>
      <c r="I119" s="81"/>
      <c r="J119" s="6"/>
      <c r="K119" s="176"/>
      <c r="L119" s="176"/>
      <c r="M119" s="176"/>
      <c r="N119" s="176"/>
      <c r="O119" s="177"/>
      <c r="P119" s="177"/>
      <c r="Q119" s="177"/>
      <c r="R119" s="178"/>
      <c r="S119" s="496" t="s">
        <v>196</v>
      </c>
      <c r="T119" s="497"/>
      <c r="U119" s="497"/>
      <c r="V119" s="497"/>
      <c r="W119" s="497"/>
      <c r="X119" s="497"/>
      <c r="Y119" s="497"/>
      <c r="Z119" s="744"/>
    </row>
    <row r="120" spans="1:27" ht="20.149999999999999" customHeight="1">
      <c r="A120" s="743"/>
      <c r="B120" s="495"/>
      <c r="C120" s="83" t="s">
        <v>2</v>
      </c>
      <c r="D120" s="80"/>
      <c r="E120" s="80"/>
      <c r="G120" s="81" t="str">
        <f>G10</f>
        <v>ZARZĄDZANIE W GOSPODARCE CYFROWEJ</v>
      </c>
      <c r="H120" s="82"/>
      <c r="I120" s="68"/>
      <c r="J120" s="6"/>
      <c r="K120" s="176"/>
      <c r="L120" s="176"/>
      <c r="M120" s="176"/>
      <c r="N120" s="176"/>
      <c r="O120" s="177"/>
      <c r="P120" s="177"/>
      <c r="Q120" s="177"/>
      <c r="R120" s="178"/>
      <c r="S120" s="182"/>
      <c r="T120" s="183"/>
      <c r="U120" s="183"/>
      <c r="V120" s="183"/>
      <c r="W120" s="183"/>
      <c r="X120" s="183"/>
      <c r="Y120" s="183"/>
      <c r="Z120" s="376"/>
    </row>
    <row r="121" spans="1:27" ht="20.149999999999999" customHeight="1" thickBot="1">
      <c r="A121" s="378"/>
      <c r="B121" s="67"/>
      <c r="C121" s="18"/>
      <c r="D121" s="5"/>
      <c r="E121" s="5"/>
      <c r="F121" s="5"/>
      <c r="G121" s="5"/>
      <c r="H121" s="19"/>
      <c r="I121" s="5"/>
      <c r="J121" s="19"/>
      <c r="K121" s="176"/>
      <c r="L121" s="176"/>
      <c r="M121" s="176"/>
      <c r="N121" s="176"/>
      <c r="O121" s="177"/>
      <c r="P121" s="177"/>
      <c r="Q121" s="177"/>
      <c r="R121" s="178"/>
      <c r="S121" s="501"/>
      <c r="T121" s="502"/>
      <c r="U121" s="502"/>
      <c r="V121" s="502"/>
      <c r="W121" s="502"/>
      <c r="X121" s="502"/>
      <c r="Y121" s="502"/>
      <c r="Z121" s="746"/>
    </row>
    <row r="122" spans="1:27" ht="14.15" customHeight="1" thickBot="1">
      <c r="A122" s="747"/>
      <c r="B122" s="505"/>
      <c r="C122" s="505"/>
      <c r="D122" s="505"/>
      <c r="E122" s="505"/>
      <c r="F122" s="505"/>
      <c r="G122" s="505"/>
      <c r="H122" s="505"/>
      <c r="I122" s="505"/>
      <c r="J122" s="505"/>
      <c r="K122" s="505"/>
      <c r="L122" s="505"/>
      <c r="M122" s="505"/>
      <c r="N122" s="505"/>
      <c r="O122" s="505"/>
      <c r="P122" s="505"/>
      <c r="Q122" s="505"/>
      <c r="R122" s="505"/>
      <c r="S122" s="505"/>
      <c r="T122" s="505"/>
      <c r="U122" s="505"/>
      <c r="V122" s="505"/>
      <c r="W122" s="505"/>
      <c r="X122" s="505"/>
      <c r="Y122" s="505"/>
      <c r="Z122" s="748"/>
    </row>
    <row r="123" spans="1:27" ht="20.149999999999999" customHeight="1">
      <c r="A123" s="749" t="s">
        <v>41</v>
      </c>
      <c r="B123" s="510" t="s">
        <v>3</v>
      </c>
      <c r="C123" s="513" t="s">
        <v>4</v>
      </c>
      <c r="D123" s="514"/>
      <c r="E123" s="515"/>
      <c r="F123" s="519" t="s">
        <v>5</v>
      </c>
      <c r="G123" s="520"/>
      <c r="H123" s="520"/>
      <c r="I123" s="520"/>
      <c r="J123" s="520"/>
      <c r="K123" s="752" t="s">
        <v>42</v>
      </c>
      <c r="L123" s="753"/>
      <c r="M123" s="753"/>
      <c r="N123" s="753"/>
      <c r="O123" s="753"/>
      <c r="P123" s="753"/>
      <c r="Q123" s="753"/>
      <c r="R123" s="753"/>
      <c r="S123" s="753"/>
      <c r="T123" s="753"/>
      <c r="U123" s="753"/>
      <c r="V123" s="753"/>
      <c r="W123" s="753"/>
      <c r="X123" s="753"/>
      <c r="Y123" s="753"/>
      <c r="Z123" s="754"/>
    </row>
    <row r="124" spans="1:27" ht="20.149999999999999" customHeight="1">
      <c r="A124" s="750"/>
      <c r="B124" s="511"/>
      <c r="C124" s="516"/>
      <c r="D124" s="517"/>
      <c r="E124" s="518"/>
      <c r="F124" s="547" t="s">
        <v>6</v>
      </c>
      <c r="G124" s="473" t="s">
        <v>7</v>
      </c>
      <c r="H124" s="473"/>
      <c r="I124" s="473"/>
      <c r="J124" s="527"/>
      <c r="K124" s="755" t="s">
        <v>43</v>
      </c>
      <c r="L124" s="756"/>
      <c r="M124" s="756"/>
      <c r="N124" s="757"/>
      <c r="O124" s="755" t="s">
        <v>44</v>
      </c>
      <c r="P124" s="756"/>
      <c r="Q124" s="756"/>
      <c r="R124" s="758"/>
      <c r="S124" s="759" t="s">
        <v>45</v>
      </c>
      <c r="T124" s="756"/>
      <c r="U124" s="756"/>
      <c r="V124" s="757"/>
      <c r="W124" s="755" t="s">
        <v>46</v>
      </c>
      <c r="X124" s="756"/>
      <c r="Y124" s="756"/>
      <c r="Z124" s="758"/>
    </row>
    <row r="125" spans="1:27" ht="20.149999999999999" customHeight="1">
      <c r="A125" s="750"/>
      <c r="B125" s="511"/>
      <c r="C125" s="534" t="s">
        <v>8</v>
      </c>
      <c r="D125" s="467" t="s">
        <v>9</v>
      </c>
      <c r="E125" s="470" t="s">
        <v>39</v>
      </c>
      <c r="F125" s="548"/>
      <c r="G125" s="473" t="s">
        <v>10</v>
      </c>
      <c r="H125" s="473" t="s">
        <v>11</v>
      </c>
      <c r="I125" s="473" t="s">
        <v>12</v>
      </c>
      <c r="J125" s="527" t="s">
        <v>37</v>
      </c>
      <c r="K125" s="760" t="str">
        <f>K18</f>
        <v>Liczba godzin w semestrze</v>
      </c>
      <c r="L125" s="761"/>
      <c r="M125" s="761"/>
      <c r="N125" s="761"/>
      <c r="O125" s="761"/>
      <c r="P125" s="761"/>
      <c r="Q125" s="761"/>
      <c r="R125" s="761"/>
      <c r="S125" s="761"/>
      <c r="T125" s="761"/>
      <c r="U125" s="761"/>
      <c r="V125" s="761"/>
      <c r="W125" s="761"/>
      <c r="X125" s="761"/>
      <c r="Y125" s="761"/>
      <c r="Z125" s="762"/>
    </row>
    <row r="126" spans="1:27" ht="20.149999999999999" customHeight="1">
      <c r="A126" s="750"/>
      <c r="B126" s="511"/>
      <c r="C126" s="534"/>
      <c r="D126" s="468"/>
      <c r="E126" s="471"/>
      <c r="F126" s="548"/>
      <c r="G126" s="473"/>
      <c r="H126" s="473"/>
      <c r="I126" s="473"/>
      <c r="J126" s="527"/>
      <c r="K126" s="739" t="s">
        <v>10</v>
      </c>
      <c r="L126" s="741" t="s">
        <v>11</v>
      </c>
      <c r="M126" s="737" t="s">
        <v>12</v>
      </c>
      <c r="N126" s="185" t="s">
        <v>47</v>
      </c>
      <c r="O126" s="739" t="s">
        <v>10</v>
      </c>
      <c r="P126" s="741" t="s">
        <v>11</v>
      </c>
      <c r="Q126" s="737" t="s">
        <v>12</v>
      </c>
      <c r="R126" s="185" t="s">
        <v>47</v>
      </c>
      <c r="S126" s="739" t="s">
        <v>10</v>
      </c>
      <c r="T126" s="741" t="s">
        <v>11</v>
      </c>
      <c r="U126" s="737" t="s">
        <v>12</v>
      </c>
      <c r="V126" s="185" t="s">
        <v>47</v>
      </c>
      <c r="W126" s="739" t="s">
        <v>10</v>
      </c>
      <c r="X126" s="741" t="s">
        <v>11</v>
      </c>
      <c r="Y126" s="737" t="s">
        <v>12</v>
      </c>
      <c r="Z126" s="185" t="s">
        <v>47</v>
      </c>
    </row>
    <row r="127" spans="1:27" ht="20.149999999999999" customHeight="1" thickBot="1">
      <c r="A127" s="751"/>
      <c r="B127" s="512"/>
      <c r="C127" s="535"/>
      <c r="D127" s="469"/>
      <c r="E127" s="472"/>
      <c r="F127" s="549"/>
      <c r="G127" s="474"/>
      <c r="H127" s="474"/>
      <c r="I127" s="474"/>
      <c r="J127" s="528"/>
      <c r="K127" s="740"/>
      <c r="L127" s="742"/>
      <c r="M127" s="738"/>
      <c r="N127" s="186" t="s">
        <v>25</v>
      </c>
      <c r="O127" s="740"/>
      <c r="P127" s="742"/>
      <c r="Q127" s="738"/>
      <c r="R127" s="186" t="s">
        <v>25</v>
      </c>
      <c r="S127" s="740"/>
      <c r="T127" s="742"/>
      <c r="U127" s="738"/>
      <c r="V127" s="186" t="s">
        <v>25</v>
      </c>
      <c r="W127" s="740"/>
      <c r="X127" s="742"/>
      <c r="Y127" s="738"/>
      <c r="Z127" s="186" t="s">
        <v>25</v>
      </c>
    </row>
    <row r="128" spans="1:27" ht="20.149999999999999" customHeight="1" thickBot="1">
      <c r="A128" s="424" t="s">
        <v>223</v>
      </c>
      <c r="B128" s="614" t="s">
        <v>38</v>
      </c>
      <c r="C128" s="614"/>
      <c r="D128" s="614"/>
      <c r="E128" s="614"/>
      <c r="F128" s="614"/>
      <c r="G128" s="614"/>
      <c r="H128" s="614"/>
      <c r="I128" s="614"/>
      <c r="J128" s="614"/>
      <c r="K128" s="614"/>
      <c r="L128" s="615"/>
      <c r="M128" s="615"/>
      <c r="N128" s="615"/>
      <c r="O128" s="615"/>
      <c r="P128" s="615"/>
      <c r="Q128" s="615"/>
      <c r="R128" s="615"/>
      <c r="S128" s="615"/>
      <c r="T128" s="615"/>
      <c r="U128" s="615"/>
      <c r="V128" s="615"/>
      <c r="W128" s="615"/>
      <c r="X128" s="615"/>
      <c r="Y128" s="615"/>
      <c r="Z128" s="615"/>
      <c r="AA128" s="616"/>
    </row>
    <row r="129" spans="1:28" s="401" customFormat="1" ht="20.149999999999999" customHeight="1">
      <c r="A129" s="32" t="s">
        <v>14</v>
      </c>
      <c r="B129" s="443" t="s">
        <v>212</v>
      </c>
      <c r="C129" s="303">
        <v>1</v>
      </c>
      <c r="D129" s="304"/>
      <c r="E129" s="304">
        <v>3</v>
      </c>
      <c r="F129" s="217">
        <f t="shared" ref="F129:F135" si="39">SUM(G129:J129)</f>
        <v>15</v>
      </c>
      <c r="G129" s="215">
        <f>K129+O129+S129+W129</f>
        <v>15</v>
      </c>
      <c r="H129" s="215">
        <f t="shared" ref="H129:J136" si="40">L129+P129+T129+X129</f>
        <v>0</v>
      </c>
      <c r="I129" s="215">
        <f t="shared" si="40"/>
        <v>0</v>
      </c>
      <c r="J129" s="215">
        <f t="shared" si="40"/>
        <v>0</v>
      </c>
      <c r="K129" s="211"/>
      <c r="L129" s="206"/>
      <c r="M129" s="206"/>
      <c r="N129" s="207"/>
      <c r="O129" s="208">
        <v>15</v>
      </c>
      <c r="P129" s="206"/>
      <c r="Q129" s="209"/>
      <c r="R129" s="210"/>
      <c r="S129" s="209"/>
      <c r="T129" s="209"/>
      <c r="U129" s="209"/>
      <c r="V129" s="210"/>
      <c r="W129" s="211"/>
      <c r="X129" s="209"/>
      <c r="Y129" s="209"/>
      <c r="Z129" s="210"/>
      <c r="AA129" s="449"/>
      <c r="AB129" s="402">
        <v>25</v>
      </c>
    </row>
    <row r="130" spans="1:28" s="401" customFormat="1" ht="20.149999999999999" customHeight="1">
      <c r="A130" s="36" t="s">
        <v>15</v>
      </c>
      <c r="B130" s="147" t="s">
        <v>217</v>
      </c>
      <c r="C130" s="439"/>
      <c r="D130" s="304">
        <v>2</v>
      </c>
      <c r="E130" s="309">
        <v>2</v>
      </c>
      <c r="F130" s="217">
        <f t="shared" si="39"/>
        <v>30</v>
      </c>
      <c r="G130" s="215">
        <f t="shared" ref="G130:G135" si="41">K130+O130+S130+W130</f>
        <v>15</v>
      </c>
      <c r="H130" s="215">
        <f t="shared" ref="H130:H135" si="42">L130+P130+T130+X130</f>
        <v>0</v>
      </c>
      <c r="I130" s="215">
        <f t="shared" ref="I130:I135" si="43">M130+Q130+U130+Y130</f>
        <v>0</v>
      </c>
      <c r="J130" s="215">
        <f t="shared" ref="J130:J135" si="44">N130+R130+V130+Z130</f>
        <v>15</v>
      </c>
      <c r="K130" s="408"/>
      <c r="L130" s="235"/>
      <c r="M130" s="235"/>
      <c r="N130" s="368"/>
      <c r="O130" s="235">
        <v>15</v>
      </c>
      <c r="P130" s="235"/>
      <c r="Q130" s="231"/>
      <c r="R130" s="234">
        <v>15</v>
      </c>
      <c r="S130" s="440"/>
      <c r="T130" s="231"/>
      <c r="U130" s="231"/>
      <c r="V130" s="234"/>
      <c r="W130" s="408"/>
      <c r="X130" s="231"/>
      <c r="Y130" s="231"/>
      <c r="Z130" s="234"/>
      <c r="AA130" s="449"/>
      <c r="AB130" s="402"/>
    </row>
    <row r="131" spans="1:28" s="401" customFormat="1" ht="19.649999999999999" customHeight="1">
      <c r="A131" s="36" t="s">
        <v>16</v>
      </c>
      <c r="B131" s="147" t="s">
        <v>232</v>
      </c>
      <c r="C131" s="439"/>
      <c r="D131" s="304">
        <v>2</v>
      </c>
      <c r="E131" s="309">
        <v>3</v>
      </c>
      <c r="F131" s="217">
        <f t="shared" si="39"/>
        <v>30</v>
      </c>
      <c r="G131" s="215">
        <f t="shared" si="41"/>
        <v>15</v>
      </c>
      <c r="H131" s="215">
        <f t="shared" si="42"/>
        <v>0</v>
      </c>
      <c r="I131" s="215">
        <f t="shared" si="43"/>
        <v>15</v>
      </c>
      <c r="J131" s="215">
        <f t="shared" si="44"/>
        <v>0</v>
      </c>
      <c r="K131" s="219"/>
      <c r="L131" s="215"/>
      <c r="M131" s="215"/>
      <c r="N131" s="216"/>
      <c r="O131" s="217">
        <v>15</v>
      </c>
      <c r="P131" s="307"/>
      <c r="Q131" s="215">
        <v>15</v>
      </c>
      <c r="R131" s="216"/>
      <c r="S131" s="217"/>
      <c r="T131" s="215"/>
      <c r="U131" s="215"/>
      <c r="V131" s="216"/>
      <c r="W131" s="217"/>
      <c r="X131" s="215"/>
      <c r="Y131" s="215"/>
      <c r="Z131" s="216"/>
      <c r="AA131" s="449"/>
      <c r="AB131" s="402">
        <v>20</v>
      </c>
    </row>
    <row r="132" spans="1:28" s="125" customFormat="1" ht="19.649999999999999" customHeight="1">
      <c r="A132" s="36" t="s">
        <v>17</v>
      </c>
      <c r="B132" s="147" t="s">
        <v>214</v>
      </c>
      <c r="C132" s="148"/>
      <c r="D132" s="441">
        <v>2</v>
      </c>
      <c r="E132" s="136">
        <v>4</v>
      </c>
      <c r="F132" s="217">
        <f t="shared" si="39"/>
        <v>30</v>
      </c>
      <c r="G132" s="215">
        <f t="shared" si="41"/>
        <v>15</v>
      </c>
      <c r="H132" s="215">
        <f t="shared" si="42"/>
        <v>0</v>
      </c>
      <c r="I132" s="215">
        <f t="shared" si="43"/>
        <v>15</v>
      </c>
      <c r="J132" s="215">
        <f t="shared" si="44"/>
        <v>0</v>
      </c>
      <c r="K132" s="219"/>
      <c r="L132" s="214"/>
      <c r="M132" s="215"/>
      <c r="N132" s="216"/>
      <c r="O132" s="228"/>
      <c r="P132" s="214"/>
      <c r="Q132" s="214"/>
      <c r="R132" s="218"/>
      <c r="S132" s="228">
        <v>15</v>
      </c>
      <c r="T132" s="214"/>
      <c r="U132" s="214">
        <v>15</v>
      </c>
      <c r="V132" s="218"/>
      <c r="W132" s="219"/>
      <c r="X132" s="214"/>
      <c r="Y132" s="214"/>
      <c r="Z132" s="218"/>
      <c r="AA132" s="446"/>
      <c r="AB132" s="403">
        <v>15</v>
      </c>
    </row>
    <row r="133" spans="1:28" ht="20.149999999999999" customHeight="1">
      <c r="A133" s="36" t="s">
        <v>18</v>
      </c>
      <c r="B133" s="147" t="s">
        <v>213</v>
      </c>
      <c r="C133" s="148">
        <v>1</v>
      </c>
      <c r="D133" s="136">
        <v>1</v>
      </c>
      <c r="E133" s="136">
        <v>5</v>
      </c>
      <c r="F133" s="217">
        <f t="shared" si="39"/>
        <v>30</v>
      </c>
      <c r="G133" s="215">
        <f t="shared" si="41"/>
        <v>15</v>
      </c>
      <c r="H133" s="215">
        <f t="shared" si="42"/>
        <v>0</v>
      </c>
      <c r="I133" s="215">
        <f t="shared" si="43"/>
        <v>15</v>
      </c>
      <c r="J133" s="215">
        <f t="shared" si="44"/>
        <v>0</v>
      </c>
      <c r="K133" s="219"/>
      <c r="L133" s="215"/>
      <c r="M133" s="215"/>
      <c r="N133" s="216"/>
      <c r="O133" s="152"/>
      <c r="P133" s="157"/>
      <c r="Q133" s="157"/>
      <c r="R133" s="218"/>
      <c r="S133" s="217"/>
      <c r="T133" s="214"/>
      <c r="U133" s="214"/>
      <c r="V133" s="218"/>
      <c r="W133" s="236">
        <v>15</v>
      </c>
      <c r="X133" s="215"/>
      <c r="Y133" s="214">
        <v>15</v>
      </c>
      <c r="Z133" s="218"/>
      <c r="AB133" s="345">
        <v>25</v>
      </c>
    </row>
    <row r="134" spans="1:28" ht="20.149999999999999" customHeight="1">
      <c r="A134" s="36" t="s">
        <v>30</v>
      </c>
      <c r="B134" s="302" t="s">
        <v>233</v>
      </c>
      <c r="C134" s="148"/>
      <c r="D134" s="441">
        <v>1</v>
      </c>
      <c r="E134" s="136">
        <v>3</v>
      </c>
      <c r="F134" s="217">
        <f t="shared" si="39"/>
        <v>30</v>
      </c>
      <c r="G134" s="215">
        <f t="shared" si="41"/>
        <v>0</v>
      </c>
      <c r="H134" s="215">
        <f t="shared" si="42"/>
        <v>0</v>
      </c>
      <c r="I134" s="215">
        <f t="shared" si="43"/>
        <v>30</v>
      </c>
      <c r="J134" s="215">
        <f t="shared" si="44"/>
        <v>0</v>
      </c>
      <c r="K134" s="217"/>
      <c r="L134" s="215"/>
      <c r="M134" s="215"/>
      <c r="N134" s="216"/>
      <c r="O134" s="237"/>
      <c r="P134" s="157"/>
      <c r="Q134" s="215"/>
      <c r="R134" s="216"/>
      <c r="S134" s="217"/>
      <c r="T134" s="215"/>
      <c r="U134" s="215"/>
      <c r="V134" s="216"/>
      <c r="W134" s="217"/>
      <c r="X134" s="215"/>
      <c r="Y134" s="215">
        <v>30</v>
      </c>
      <c r="Z134" s="216"/>
      <c r="AB134" s="345">
        <v>20</v>
      </c>
    </row>
    <row r="135" spans="1:28" ht="20.149999999999999" customHeight="1" thickBot="1">
      <c r="A135" s="426" t="s">
        <v>31</v>
      </c>
      <c r="B135" s="406" t="s">
        <v>75</v>
      </c>
      <c r="C135" s="134"/>
      <c r="D135" s="135">
        <v>3</v>
      </c>
      <c r="E135" s="135">
        <v>6</v>
      </c>
      <c r="F135" s="217">
        <f t="shared" si="39"/>
        <v>90</v>
      </c>
      <c r="G135" s="215">
        <f t="shared" si="41"/>
        <v>0</v>
      </c>
      <c r="H135" s="215">
        <f t="shared" si="42"/>
        <v>0</v>
      </c>
      <c r="I135" s="215">
        <f t="shared" si="43"/>
        <v>0</v>
      </c>
      <c r="J135" s="215">
        <f t="shared" si="44"/>
        <v>90</v>
      </c>
      <c r="K135" s="225"/>
      <c r="L135" s="221"/>
      <c r="M135" s="221"/>
      <c r="N135" s="224"/>
      <c r="O135" s="220"/>
      <c r="P135" s="227"/>
      <c r="Q135" s="227"/>
      <c r="R135" s="238">
        <v>30</v>
      </c>
      <c r="S135" s="225"/>
      <c r="T135" s="227"/>
      <c r="U135" s="227"/>
      <c r="V135" s="238">
        <v>30</v>
      </c>
      <c r="W135" s="225"/>
      <c r="X135" s="227"/>
      <c r="Y135" s="227"/>
      <c r="Z135" s="238">
        <v>30</v>
      </c>
      <c r="AB135" s="345">
        <v>60</v>
      </c>
    </row>
    <row r="136" spans="1:28" ht="35.4" customHeight="1" thickBot="1">
      <c r="A136" s="36" t="s">
        <v>32</v>
      </c>
      <c r="B136" s="53" t="s">
        <v>115</v>
      </c>
      <c r="C136" s="134"/>
      <c r="D136" s="135"/>
      <c r="E136" s="135">
        <v>20</v>
      </c>
      <c r="F136" s="63"/>
      <c r="G136" s="56">
        <f t="shared" ref="G136" si="45">K136+O136+S136+W136</f>
        <v>0</v>
      </c>
      <c r="H136" s="56">
        <f t="shared" si="40"/>
        <v>0</v>
      </c>
      <c r="I136" s="56">
        <f t="shared" si="40"/>
        <v>0</v>
      </c>
      <c r="J136" s="56"/>
      <c r="K136" s="225"/>
      <c r="L136" s="221"/>
      <c r="M136" s="221"/>
      <c r="N136" s="224"/>
      <c r="O136" s="220"/>
      <c r="P136" s="227"/>
      <c r="Q136" s="227"/>
      <c r="R136" s="238"/>
      <c r="S136" s="225"/>
      <c r="T136" s="227"/>
      <c r="U136" s="227"/>
      <c r="V136" s="238"/>
      <c r="W136" s="225"/>
      <c r="X136" s="227"/>
      <c r="Y136" s="227"/>
      <c r="Z136" s="425" t="s">
        <v>118</v>
      </c>
    </row>
    <row r="137" spans="1:28" ht="20.149999999999999" customHeight="1" thickTop="1">
      <c r="A137" s="422"/>
      <c r="B137" s="550" t="s">
        <v>19</v>
      </c>
      <c r="C137" s="552">
        <f>SUM(C129:C136)</f>
        <v>2</v>
      </c>
      <c r="D137" s="489">
        <f t="shared" ref="D137:J137" si="46">SUM(D129:D136)</f>
        <v>11</v>
      </c>
      <c r="E137" s="485">
        <f t="shared" si="46"/>
        <v>46</v>
      </c>
      <c r="F137" s="487">
        <f>SUM(F129:F136)</f>
        <v>255</v>
      </c>
      <c r="G137" s="489">
        <f t="shared" si="46"/>
        <v>75</v>
      </c>
      <c r="H137" s="489">
        <f t="shared" si="46"/>
        <v>0</v>
      </c>
      <c r="I137" s="489">
        <f t="shared" si="46"/>
        <v>75</v>
      </c>
      <c r="J137" s="485">
        <f t="shared" si="46"/>
        <v>105</v>
      </c>
      <c r="K137" s="410">
        <f>SUM(K129:K136)</f>
        <v>0</v>
      </c>
      <c r="L137" s="411">
        <f t="shared" ref="L137:Z137" si="47">SUM(L129:L136)</f>
        <v>0</v>
      </c>
      <c r="M137" s="411">
        <f t="shared" si="47"/>
        <v>0</v>
      </c>
      <c r="N137" s="412">
        <f t="shared" si="47"/>
        <v>0</v>
      </c>
      <c r="O137" s="410">
        <f t="shared" si="47"/>
        <v>45</v>
      </c>
      <c r="P137" s="411">
        <f t="shared" si="47"/>
        <v>0</v>
      </c>
      <c r="Q137" s="411">
        <f t="shared" si="47"/>
        <v>15</v>
      </c>
      <c r="R137" s="413">
        <f t="shared" si="47"/>
        <v>45</v>
      </c>
      <c r="S137" s="414">
        <f t="shared" si="47"/>
        <v>15</v>
      </c>
      <c r="T137" s="411">
        <f t="shared" si="47"/>
        <v>0</v>
      </c>
      <c r="U137" s="411">
        <f t="shared" si="47"/>
        <v>15</v>
      </c>
      <c r="V137" s="412">
        <f t="shared" si="47"/>
        <v>30</v>
      </c>
      <c r="W137" s="410">
        <f t="shared" si="47"/>
        <v>15</v>
      </c>
      <c r="X137" s="411">
        <f t="shared" si="47"/>
        <v>0</v>
      </c>
      <c r="Y137" s="411">
        <f t="shared" si="47"/>
        <v>45</v>
      </c>
      <c r="Z137" s="413">
        <f t="shared" si="47"/>
        <v>30</v>
      </c>
    </row>
    <row r="138" spans="1:28" ht="20.149999999999999" customHeight="1" thickBot="1">
      <c r="A138" s="423"/>
      <c r="B138" s="551"/>
      <c r="C138" s="553"/>
      <c r="D138" s="490"/>
      <c r="E138" s="486"/>
      <c r="F138" s="488"/>
      <c r="G138" s="490"/>
      <c r="H138" s="490"/>
      <c r="I138" s="490"/>
      <c r="J138" s="486"/>
      <c r="K138" s="491">
        <f>SUM(K137:N137)</f>
        <v>0</v>
      </c>
      <c r="L138" s="492"/>
      <c r="M138" s="492"/>
      <c r="N138" s="493"/>
      <c r="O138" s="491">
        <f>SUM(O137:R137)</f>
        <v>105</v>
      </c>
      <c r="P138" s="492"/>
      <c r="Q138" s="492"/>
      <c r="R138" s="493"/>
      <c r="S138" s="491">
        <f>SUM(S137:V137)</f>
        <v>60</v>
      </c>
      <c r="T138" s="492"/>
      <c r="U138" s="492"/>
      <c r="V138" s="493"/>
      <c r="W138" s="491">
        <f>SUM(W137:Z137)</f>
        <v>90</v>
      </c>
      <c r="X138" s="492"/>
      <c r="Y138" s="492"/>
      <c r="Z138" s="493"/>
      <c r="AA138" s="446" t="b">
        <f>SUM(K138:Z138)=F137</f>
        <v>1</v>
      </c>
    </row>
    <row r="139" spans="1:28" s="21" customFormat="1" ht="20.149999999999999" customHeight="1">
      <c r="A139" s="608" t="s">
        <v>227</v>
      </c>
      <c r="B139" s="555"/>
      <c r="C139" s="560" t="s">
        <v>88</v>
      </c>
      <c r="D139" s="563" t="s">
        <v>9</v>
      </c>
      <c r="E139" s="566" t="s">
        <v>39</v>
      </c>
      <c r="F139" s="569" t="s">
        <v>6</v>
      </c>
      <c r="G139" s="572" t="s">
        <v>10</v>
      </c>
      <c r="H139" s="572" t="s">
        <v>11</v>
      </c>
      <c r="I139" s="572" t="s">
        <v>12</v>
      </c>
      <c r="J139" s="575" t="s">
        <v>37</v>
      </c>
      <c r="K139" s="482" t="s">
        <v>43</v>
      </c>
      <c r="L139" s="483"/>
      <c r="M139" s="483"/>
      <c r="N139" s="484"/>
      <c r="O139" s="482" t="s">
        <v>44</v>
      </c>
      <c r="P139" s="483"/>
      <c r="Q139" s="483"/>
      <c r="R139" s="484"/>
      <c r="S139" s="482" t="s">
        <v>45</v>
      </c>
      <c r="T139" s="483"/>
      <c r="U139" s="483"/>
      <c r="V139" s="484"/>
      <c r="W139" s="482" t="s">
        <v>46</v>
      </c>
      <c r="X139" s="483"/>
      <c r="Y139" s="483"/>
      <c r="Z139" s="484"/>
      <c r="AA139" s="448"/>
      <c r="AB139" s="346"/>
    </row>
    <row r="140" spans="1:28" s="21" customFormat="1" ht="20.149999999999999" customHeight="1">
      <c r="A140" s="609"/>
      <c r="B140" s="557"/>
      <c r="C140" s="561"/>
      <c r="D140" s="564"/>
      <c r="E140" s="567"/>
      <c r="F140" s="570"/>
      <c r="G140" s="573"/>
      <c r="H140" s="573"/>
      <c r="I140" s="573"/>
      <c r="J140" s="576"/>
      <c r="K140" s="584" t="s">
        <v>10</v>
      </c>
      <c r="L140" s="583" t="s">
        <v>11</v>
      </c>
      <c r="M140" s="582" t="s">
        <v>12</v>
      </c>
      <c r="N140" s="415" t="s">
        <v>47</v>
      </c>
      <c r="O140" s="584" t="s">
        <v>10</v>
      </c>
      <c r="P140" s="583" t="s">
        <v>11</v>
      </c>
      <c r="Q140" s="582" t="s">
        <v>12</v>
      </c>
      <c r="R140" s="415" t="s">
        <v>47</v>
      </c>
      <c r="S140" s="584" t="s">
        <v>10</v>
      </c>
      <c r="T140" s="583" t="s">
        <v>11</v>
      </c>
      <c r="U140" s="582" t="s">
        <v>12</v>
      </c>
      <c r="V140" s="415" t="s">
        <v>47</v>
      </c>
      <c r="W140" s="584" t="s">
        <v>10</v>
      </c>
      <c r="X140" s="583" t="s">
        <v>11</v>
      </c>
      <c r="Y140" s="582" t="s">
        <v>12</v>
      </c>
      <c r="Z140" s="415" t="s">
        <v>47</v>
      </c>
      <c r="AA140" s="448"/>
      <c r="AB140" s="346"/>
    </row>
    <row r="141" spans="1:28" s="21" customFormat="1" ht="20.149999999999999" customHeight="1" thickBot="1">
      <c r="A141" s="609"/>
      <c r="B141" s="557"/>
      <c r="C141" s="562"/>
      <c r="D141" s="565"/>
      <c r="E141" s="568"/>
      <c r="F141" s="571"/>
      <c r="G141" s="574"/>
      <c r="H141" s="574"/>
      <c r="I141" s="574"/>
      <c r="J141" s="577"/>
      <c r="K141" s="585"/>
      <c r="L141" s="574"/>
      <c r="M141" s="565"/>
      <c r="N141" s="416" t="s">
        <v>25</v>
      </c>
      <c r="O141" s="585"/>
      <c r="P141" s="574"/>
      <c r="Q141" s="565"/>
      <c r="R141" s="416" t="s">
        <v>25</v>
      </c>
      <c r="S141" s="585"/>
      <c r="T141" s="574"/>
      <c r="U141" s="565"/>
      <c r="V141" s="416" t="s">
        <v>25</v>
      </c>
      <c r="W141" s="585"/>
      <c r="X141" s="574"/>
      <c r="Y141" s="565"/>
      <c r="Z141" s="416" t="s">
        <v>25</v>
      </c>
      <c r="AA141" s="448"/>
      <c r="AB141" s="346"/>
    </row>
    <row r="142" spans="1:28" s="21" customFormat="1" ht="20.149999999999999" customHeight="1">
      <c r="A142" s="609"/>
      <c r="B142" s="557"/>
      <c r="C142" s="578">
        <f>C93+C137</f>
        <v>10</v>
      </c>
      <c r="D142" s="478">
        <f t="shared" ref="D142:J142" si="48">D93+D137</f>
        <v>39</v>
      </c>
      <c r="E142" s="480">
        <f t="shared" si="48"/>
        <v>120</v>
      </c>
      <c r="F142" s="580">
        <f t="shared" si="48"/>
        <v>930</v>
      </c>
      <c r="G142" s="478">
        <f t="shared" si="48"/>
        <v>420</v>
      </c>
      <c r="H142" s="478">
        <f t="shared" si="48"/>
        <v>210</v>
      </c>
      <c r="I142" s="478">
        <f t="shared" si="48"/>
        <v>165</v>
      </c>
      <c r="J142" s="480">
        <f t="shared" si="48"/>
        <v>135</v>
      </c>
      <c r="K142" s="417">
        <f>SUM(K$31,K$88,K137)</f>
        <v>120</v>
      </c>
      <c r="L142" s="417">
        <f t="shared" ref="L142:Z142" si="49">SUM(L$31,L$88,L137)</f>
        <v>90</v>
      </c>
      <c r="M142" s="417">
        <f t="shared" si="49"/>
        <v>0</v>
      </c>
      <c r="N142" s="417">
        <f t="shared" si="49"/>
        <v>0</v>
      </c>
      <c r="O142" s="417">
        <f t="shared" si="49"/>
        <v>135</v>
      </c>
      <c r="P142" s="417">
        <f t="shared" si="49"/>
        <v>60</v>
      </c>
      <c r="Q142" s="417">
        <f t="shared" si="49"/>
        <v>75</v>
      </c>
      <c r="R142" s="417">
        <f t="shared" si="49"/>
        <v>45</v>
      </c>
      <c r="S142" s="417">
        <f t="shared" si="49"/>
        <v>150</v>
      </c>
      <c r="T142" s="417">
        <f t="shared" si="49"/>
        <v>60</v>
      </c>
      <c r="U142" s="417">
        <f t="shared" si="49"/>
        <v>45</v>
      </c>
      <c r="V142" s="417">
        <f t="shared" si="49"/>
        <v>60</v>
      </c>
      <c r="W142" s="417">
        <f t="shared" si="49"/>
        <v>15</v>
      </c>
      <c r="X142" s="417">
        <f t="shared" si="49"/>
        <v>0</v>
      </c>
      <c r="Y142" s="417">
        <f t="shared" si="49"/>
        <v>45</v>
      </c>
      <c r="Z142" s="417">
        <f t="shared" si="49"/>
        <v>30</v>
      </c>
      <c r="AA142" s="448"/>
      <c r="AB142" s="346"/>
    </row>
    <row r="143" spans="1:28" s="21" customFormat="1" ht="20.149999999999999" customHeight="1" thickBot="1">
      <c r="A143" s="609"/>
      <c r="B143" s="557"/>
      <c r="C143" s="579"/>
      <c r="D143" s="479"/>
      <c r="E143" s="481"/>
      <c r="F143" s="581"/>
      <c r="G143" s="479"/>
      <c r="H143" s="479"/>
      <c r="I143" s="479"/>
      <c r="J143" s="481"/>
      <c r="K143" s="455">
        <f>SUM(K142:N142)</f>
        <v>210</v>
      </c>
      <c r="L143" s="456"/>
      <c r="M143" s="456"/>
      <c r="N143" s="457"/>
      <c r="O143" s="455">
        <f>SUM(O142:R142)</f>
        <v>315</v>
      </c>
      <c r="P143" s="456"/>
      <c r="Q143" s="456"/>
      <c r="R143" s="457"/>
      <c r="S143" s="455">
        <f>SUM(S142:V142)</f>
        <v>315</v>
      </c>
      <c r="T143" s="456"/>
      <c r="U143" s="456"/>
      <c r="V143" s="457"/>
      <c r="W143" s="455">
        <f>SUM(W142:Z142)</f>
        <v>90</v>
      </c>
      <c r="X143" s="456"/>
      <c r="Y143" s="456"/>
      <c r="Z143" s="457"/>
      <c r="AA143" s="448" t="b">
        <f>SUM(K143:Z143)=F142</f>
        <v>1</v>
      </c>
      <c r="AB143" s="346"/>
    </row>
    <row r="144" spans="1:28" s="21" customFormat="1" ht="20.149999999999999" customHeight="1">
      <c r="A144" s="609"/>
      <c r="B144" s="557"/>
      <c r="C144" s="589" t="s">
        <v>20</v>
      </c>
      <c r="D144" s="590"/>
      <c r="E144" s="591"/>
      <c r="F144" s="604" t="s">
        <v>21</v>
      </c>
      <c r="G144" s="483"/>
      <c r="H144" s="483"/>
      <c r="I144" s="483"/>
      <c r="J144" s="484"/>
      <c r="K144" s="598">
        <f>SUM(IF(COUNTA(K129:N129)&gt;0,$C129,0),IF(COUNTA(K130:N130)&gt;0,$C130,0),IF(COUNTA(K131:N131)&gt;0,$C131,0),IF(COUNTA(K132:N132)&gt;0,$C132,0),IF(COUNTA(K133:N133)&gt;0,$C133,0),IF(COUNTA(K134:N134)&gt;0,$C134,0),IF(COUNTA(K135:N135)&gt;0,$C135,0),IF(COUNTA(K136:N136)&gt;0,$C136,0),K$95)</f>
        <v>3</v>
      </c>
      <c r="L144" s="599"/>
      <c r="M144" s="599"/>
      <c r="N144" s="600"/>
      <c r="O144" s="598">
        <f t="shared" ref="O144" si="50">SUM(IF(COUNTA(O129:R129)&gt;0,$C129,0),IF(COUNTA(O130:R130)&gt;0,$C130,0),IF(COUNTA(O131:R131)&gt;0,$C131,0),IF(COUNTA(O132:R132)&gt;0,$C132,0),IF(COUNTA(O133:R133)&gt;0,$C133,0),IF(COUNTA(O134:R134)&gt;0,$C134,0),IF(COUNTA(O135:R135)&gt;0,$C135,0),IF(COUNTA(O136:R136)&gt;0,$C136,0),O$95)</f>
        <v>3</v>
      </c>
      <c r="P144" s="599"/>
      <c r="Q144" s="599"/>
      <c r="R144" s="600"/>
      <c r="S144" s="598">
        <f t="shared" ref="S144" si="51">SUM(IF(COUNTA(S129:V129)&gt;0,$C129,0),IF(COUNTA(S130:V130)&gt;0,$C130,0),IF(COUNTA(S131:V131)&gt;0,$C131,0),IF(COUNTA(S132:V132)&gt;0,$C132,0),IF(COUNTA(S133:V133)&gt;0,$C133,0),IF(COUNTA(S134:V134)&gt;0,$C134,0),IF(COUNTA(S135:V135)&gt;0,$C135,0),IF(COUNTA(S136:V136)&gt;0,$C136,0),S$95)</f>
        <v>3</v>
      </c>
      <c r="T144" s="599"/>
      <c r="U144" s="599"/>
      <c r="V144" s="600"/>
      <c r="W144" s="598">
        <f t="shared" ref="W144" si="52">SUM(IF(COUNTA(W129:Z129)&gt;0,$C129,0),IF(COUNTA(W130:Z130)&gt;0,$C130,0),IF(COUNTA(W131:Z131)&gt;0,$C131,0),IF(COUNTA(W132:Z132)&gt;0,$C132,0),IF(COUNTA(W133:Z133)&gt;0,$C133,0),IF(COUNTA(W134:Z134)&gt;0,$C134,0),IF(COUNTA(W135:Z135)&gt;0,$C135,0),IF(COUNTA(W136:Z136)&gt;0,$C136,0),W$95)</f>
        <v>1</v>
      </c>
      <c r="X144" s="599"/>
      <c r="Y144" s="599"/>
      <c r="Z144" s="600"/>
      <c r="AA144" s="446">
        <f>SUM(K144:Z144)</f>
        <v>10</v>
      </c>
      <c r="AB144" s="346" t="b">
        <f>AA144=C142</f>
        <v>1</v>
      </c>
    </row>
    <row r="145" spans="1:28" s="21" customFormat="1" ht="20.149999999999999" customHeight="1">
      <c r="A145" s="609"/>
      <c r="B145" s="557"/>
      <c r="C145" s="592"/>
      <c r="D145" s="593"/>
      <c r="E145" s="594"/>
      <c r="F145" s="601" t="s">
        <v>22</v>
      </c>
      <c r="G145" s="602"/>
      <c r="H145" s="602"/>
      <c r="I145" s="602"/>
      <c r="J145" s="603"/>
      <c r="K145" s="458">
        <f>SUM(IF(COUNTA(K129:N129)&gt;0,$D129,0),IF(COUNTA(K130:N130)&gt;0,$D130,0),IF(COUNTA(K131:N131)&gt;0,$D131,0),IF(COUNTA(K132:N132)&gt;0,$D132,0),IF(COUNTA(K133:N133)&gt;0,$D133,0),IF(COUNTA(K134:N134)&gt;0,$D134,0),IF(COUNTA(K135:N135)&gt;0,$D135/3,0),IF(COUNTA(K136:N136)&gt;0,$D136,0),K$96)</f>
        <v>10</v>
      </c>
      <c r="L145" s="459"/>
      <c r="M145" s="459"/>
      <c r="N145" s="460"/>
      <c r="O145" s="458">
        <f t="shared" ref="O145" si="53">SUM(IF(COUNTA(O129:R129)&gt;0,$D129,0),IF(COUNTA(O130:R130)&gt;0,$D130,0),IF(COUNTA(O131:R131)&gt;0,$D131,0),IF(COUNTA(O132:R132)&gt;0,$D132,0),IF(COUNTA(O133:R133)&gt;0,$D133,0),IF(COUNTA(O134:R134)&gt;0,$D134,0),IF(COUNTA(O135:R135)&gt;0,$D135/3,0),IF(COUNTA(O136:R136)&gt;0,$D136,0),O$96)</f>
        <v>13</v>
      </c>
      <c r="P145" s="459"/>
      <c r="Q145" s="459"/>
      <c r="R145" s="460"/>
      <c r="S145" s="458">
        <f t="shared" ref="S145" si="54">SUM(IF(COUNTA(S129:V129)&gt;0,$D129,0),IF(COUNTA(S130:V130)&gt;0,$D130,0),IF(COUNTA(S131:V131)&gt;0,$D131,0),IF(COUNTA(S132:V132)&gt;0,$D132,0),IF(COUNTA(S133:V133)&gt;0,$D133,0),IF(COUNTA(S134:V134)&gt;0,$D134,0),IF(COUNTA(S135:V135)&gt;0,$D135/3,0),IF(COUNTA(S136:V136)&gt;0,$D136,0),S$96)</f>
        <v>13</v>
      </c>
      <c r="T145" s="459"/>
      <c r="U145" s="459"/>
      <c r="V145" s="460"/>
      <c r="W145" s="458">
        <f t="shared" ref="W145" si="55">SUM(IF(COUNTA(W129:Z129)&gt;0,$D129,0),IF(COUNTA(W130:Z130)&gt;0,$D130,0),IF(COUNTA(W131:Z131)&gt;0,$D131,0),IF(COUNTA(W132:Z132)&gt;0,$D132,0),IF(COUNTA(W133:Z133)&gt;0,$D133,0),IF(COUNTA(W134:Z134)&gt;0,$D134,0),IF(COUNTA(W135:Z135)&gt;0,$D135/3,0),IF(COUNTA(W136:Z136)&gt;0,$D136,0),W$96)</f>
        <v>3</v>
      </c>
      <c r="X145" s="459"/>
      <c r="Y145" s="459"/>
      <c r="Z145" s="460"/>
      <c r="AA145" s="446">
        <f>SUM(K145:Z145)</f>
        <v>39</v>
      </c>
      <c r="AB145" s="346" t="b">
        <f>AA145=D142</f>
        <v>1</v>
      </c>
    </row>
    <row r="146" spans="1:28" s="21" customFormat="1" ht="20.149999999999999" customHeight="1" thickBot="1">
      <c r="A146" s="610"/>
      <c r="B146" s="559"/>
      <c r="C146" s="595"/>
      <c r="D146" s="596"/>
      <c r="E146" s="597"/>
      <c r="F146" s="461" t="s">
        <v>39</v>
      </c>
      <c r="G146" s="462"/>
      <c r="H146" s="462"/>
      <c r="I146" s="462"/>
      <c r="J146" s="463"/>
      <c r="K146" s="455">
        <f>SUM(IF(COUNTA(K129:N129)&gt;0,$E129,0),IF(COUNTA(K130:N130)&gt;0,$E130,0),IF(COUNTA(K131:N131)&gt;0,$E131,0),IF(COUNTA(K132:N132)&gt;0,$E132,0),IF(COUNTA(K133:N133)&gt;0,$E133,0),IF(COUNTA(K134:N134)&gt;0,$E134,0),IF(COUNTA(K135:N135)&gt;0,$E135/3,0),IF(COUNTA(K136:N136)&gt;0,$E136,0),K$97)</f>
        <v>30</v>
      </c>
      <c r="L146" s="456"/>
      <c r="M146" s="456"/>
      <c r="N146" s="457"/>
      <c r="O146" s="455">
        <f t="shared" ref="O146" si="56">SUM(IF(COUNTA(O129:R129)&gt;0,$E129,0),IF(COUNTA(O130:R130)&gt;0,$E130,0),IF(COUNTA(O131:R131)&gt;0,$E131,0),IF(COUNTA(O132:R132)&gt;0,$E132,0),IF(COUNTA(O133:R133)&gt;0,$E133,0),IF(COUNTA(O134:R134)&gt;0,$E134,0),IF(COUNTA(O135:R135)&gt;0,$E135/3,0),IF(COUNTA(O136:R136)&gt;0,$E136,0),O$97)</f>
        <v>30</v>
      </c>
      <c r="P146" s="456"/>
      <c r="Q146" s="456"/>
      <c r="R146" s="457"/>
      <c r="S146" s="455">
        <f t="shared" ref="S146" si="57">SUM(IF(COUNTA(S129:V129)&gt;0,$E129,0),IF(COUNTA(S130:V130)&gt;0,$E130,0),IF(COUNTA(S131:V131)&gt;0,$E131,0),IF(COUNTA(S132:V132)&gt;0,$E132,0),IF(COUNTA(S133:V133)&gt;0,$E133,0),IF(COUNTA(S134:V134)&gt;0,$E134,0),IF(COUNTA(S135:V135)&gt;0,$E135/3,0),IF(COUNTA(S136:V136)&gt;0,$E136,0),S$97)</f>
        <v>30</v>
      </c>
      <c r="T146" s="456"/>
      <c r="U146" s="456"/>
      <c r="V146" s="457"/>
      <c r="W146" s="455">
        <f t="shared" ref="W146" si="58">SUM(IF(COUNTA(W129:Z129)&gt;0,$E129,0),IF(COUNTA(W130:Z130)&gt;0,$E130,0),IF(COUNTA(W131:Z131)&gt;0,$E131,0),IF(COUNTA(W132:Z132)&gt;0,$E132,0),IF(COUNTA(W133:Z133)&gt;0,$E133,0),IF(COUNTA(W134:Z134)&gt;0,$E134,0),IF(COUNTA(W135:Z135)&gt;0,$E135/3,0),IF(COUNTA(W136:Z136)&gt;0,$E136,0),W$97)</f>
        <v>30</v>
      </c>
      <c r="X146" s="456"/>
      <c r="Y146" s="456"/>
      <c r="Z146" s="457"/>
      <c r="AA146" s="446">
        <f>SUM(K146:Z146)</f>
        <v>120</v>
      </c>
      <c r="AB146" s="346" t="b">
        <f>AA146=E142</f>
        <v>1</v>
      </c>
    </row>
    <row r="147" spans="1:28" ht="20.149999999999999" customHeight="1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188"/>
      <c r="L147" s="188"/>
      <c r="M147" s="188"/>
      <c r="N147" s="189"/>
      <c r="O147" s="190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9"/>
    </row>
    <row r="148" spans="1:28" ht="20.149999999999999" customHeight="1">
      <c r="A148" s="379" t="s">
        <v>23</v>
      </c>
      <c r="B148" s="9"/>
      <c r="C148" s="9"/>
      <c r="D148" s="9"/>
      <c r="E148" s="9"/>
      <c r="F148" s="9"/>
      <c r="G148" s="9"/>
      <c r="H148" s="9"/>
      <c r="I148" s="9"/>
      <c r="J148" s="9"/>
      <c r="K148" s="191"/>
      <c r="L148" s="191"/>
      <c r="M148" s="191"/>
      <c r="N148" s="192"/>
      <c r="O148" s="193"/>
      <c r="P148" s="191" t="s">
        <v>60</v>
      </c>
      <c r="Q148" s="194"/>
      <c r="R148" s="195"/>
      <c r="S148" s="195"/>
      <c r="T148" s="195"/>
      <c r="U148" s="195"/>
      <c r="V148" s="176" t="str">
        <f>$V$42</f>
        <v>2023/2024</v>
      </c>
      <c r="W148" s="196"/>
      <c r="Y148" s="195"/>
      <c r="Z148" s="198"/>
    </row>
    <row r="149" spans="1:28" ht="20.149999999999999" customHeight="1">
      <c r="A149" s="379"/>
      <c r="B149" s="5" t="str">
        <f>$B$43</f>
        <v>1. Język obcy do wyboru spośród: 1. Język angielski. 2. Język niemiecki. 3. Język rosyjski.</v>
      </c>
      <c r="C149" s="9"/>
      <c r="D149" s="9"/>
      <c r="E149" s="9"/>
      <c r="F149" s="9"/>
      <c r="G149" s="9"/>
      <c r="H149" s="9"/>
      <c r="I149" s="9"/>
      <c r="J149" s="9"/>
      <c r="K149" s="191"/>
      <c r="L149" s="191"/>
      <c r="M149" s="191"/>
      <c r="N149" s="192"/>
      <c r="O149" s="193"/>
      <c r="P149" s="191"/>
      <c r="Q149" s="194"/>
      <c r="R149" s="195"/>
      <c r="S149" s="195"/>
      <c r="T149" s="195"/>
      <c r="U149" s="195"/>
      <c r="V149" s="195"/>
      <c r="W149" s="196"/>
      <c r="Y149" s="195"/>
      <c r="Z149" s="198"/>
    </row>
    <row r="150" spans="1:28" ht="20.149999999999999" customHeight="1">
      <c r="A150" s="379"/>
      <c r="B150" s="5" t="str">
        <f>$B$44</f>
        <v>2. Studentów obowiązuje zaliczenie na ocenę wszystkich przedmiotów.</v>
      </c>
      <c r="C150" s="9"/>
      <c r="D150" s="9"/>
      <c r="E150" s="9"/>
      <c r="F150" s="9"/>
      <c r="G150" s="9"/>
      <c r="H150" s="9"/>
      <c r="I150" s="9"/>
      <c r="J150" s="9"/>
      <c r="K150" s="191"/>
      <c r="L150" s="191"/>
      <c r="M150" s="191"/>
      <c r="N150" s="192"/>
      <c r="O150" s="193"/>
      <c r="P150" s="191"/>
      <c r="Q150" s="194"/>
      <c r="R150" s="195"/>
      <c r="S150" s="195"/>
      <c r="T150" s="195"/>
      <c r="U150" s="195"/>
      <c r="V150" s="195"/>
      <c r="W150" s="196"/>
      <c r="Y150" s="195"/>
      <c r="Z150" s="198"/>
    </row>
    <row r="151" spans="1:28" ht="20.149999999999999" customHeight="1">
      <c r="A151" s="380"/>
      <c r="B151" s="5" t="str">
        <f>$B$45</f>
        <v>3. Warunkiem zaliczenia ostatniego semestru Seminarium dyplomowego jest przygotowanie i złożenie pracy dyplomowej w systemie APD.</v>
      </c>
      <c r="C151" s="4"/>
      <c r="D151" s="4"/>
      <c r="E151" s="4"/>
      <c r="F151" s="4"/>
      <c r="G151" s="4"/>
      <c r="H151" s="4"/>
      <c r="I151" s="4"/>
      <c r="J151" s="4"/>
      <c r="K151" s="195"/>
      <c r="L151" s="195"/>
      <c r="M151" s="195"/>
      <c r="N151" s="198"/>
      <c r="O151" s="199"/>
      <c r="P151" s="200" t="s">
        <v>24</v>
      </c>
      <c r="Q151" s="194"/>
      <c r="R151" s="201"/>
      <c r="S151" s="201"/>
      <c r="T151" s="201"/>
      <c r="U151" s="201"/>
      <c r="V151" s="201"/>
      <c r="W151" s="201"/>
      <c r="X151" s="201"/>
      <c r="Y151" s="201"/>
      <c r="Z151" s="381"/>
    </row>
    <row r="152" spans="1:28" ht="20.149999999999999" customHeight="1">
      <c r="A152" s="380"/>
      <c r="B152" s="5" t="str">
        <f>$B$46</f>
        <v>4. Możliwość realizacji wybranych wykładów metodą synchroniczną w przypadku studiów w formule „Studiuj i pracuj”.</v>
      </c>
      <c r="C152" s="15"/>
      <c r="D152" s="4"/>
      <c r="E152" s="4"/>
      <c r="F152" s="4"/>
      <c r="G152" s="4"/>
      <c r="H152" s="4"/>
      <c r="I152" s="4"/>
      <c r="J152" s="4"/>
      <c r="K152" s="195"/>
      <c r="L152" s="195"/>
      <c r="M152" s="195"/>
      <c r="N152" s="198"/>
      <c r="O152" s="199"/>
      <c r="P152" s="191" t="s">
        <v>10</v>
      </c>
      <c r="Q152" s="202" t="s">
        <v>49</v>
      </c>
      <c r="R152" s="201"/>
      <c r="S152" s="201"/>
      <c r="T152" s="201"/>
      <c r="U152" s="201"/>
      <c r="V152" s="201"/>
      <c r="W152" s="201"/>
      <c r="X152" s="201"/>
      <c r="Y152" s="201"/>
      <c r="Z152" s="381"/>
    </row>
    <row r="153" spans="1:28" ht="20.149999999999999" customHeight="1">
      <c r="A153" s="380"/>
      <c r="B153" s="138"/>
      <c r="C153" s="5"/>
      <c r="D153" s="9"/>
      <c r="E153" s="9"/>
      <c r="F153" s="9"/>
      <c r="G153" s="9"/>
      <c r="H153" s="9"/>
      <c r="I153" s="9"/>
      <c r="J153" s="9"/>
      <c r="K153" s="191"/>
      <c r="L153" s="191"/>
      <c r="M153" s="191"/>
      <c r="N153" s="192"/>
      <c r="O153" s="199"/>
      <c r="P153" s="191" t="s">
        <v>11</v>
      </c>
      <c r="Q153" s="202" t="s">
        <v>50</v>
      </c>
      <c r="R153" s="201"/>
      <c r="S153" s="201"/>
      <c r="T153" s="191"/>
      <c r="U153" s="201"/>
      <c r="V153" s="201"/>
      <c r="W153" s="201"/>
      <c r="X153" s="201"/>
      <c r="Y153" s="201"/>
      <c r="Z153" s="381"/>
    </row>
    <row r="154" spans="1:28" ht="20.149999999999999" customHeight="1">
      <c r="A154" s="380"/>
      <c r="C154" s="15"/>
      <c r="D154" s="9"/>
      <c r="E154" s="9"/>
      <c r="F154" s="9"/>
      <c r="G154" s="9"/>
      <c r="H154" s="9"/>
      <c r="I154" s="9"/>
      <c r="J154" s="9"/>
      <c r="K154" s="191"/>
      <c r="L154" s="191"/>
      <c r="M154" s="191"/>
      <c r="N154" s="192"/>
      <c r="O154" s="199"/>
      <c r="P154" s="191" t="s">
        <v>12</v>
      </c>
      <c r="Q154" s="202" t="s">
        <v>51</v>
      </c>
      <c r="R154" s="201"/>
      <c r="S154" s="201"/>
      <c r="T154" s="201"/>
      <c r="U154" s="201"/>
      <c r="V154" s="201"/>
      <c r="W154" s="201"/>
      <c r="X154" s="201"/>
      <c r="Y154" s="201"/>
      <c r="Z154" s="381"/>
    </row>
    <row r="155" spans="1:28" ht="20.149999999999999" customHeight="1">
      <c r="A155" s="380"/>
      <c r="B155" s="15"/>
      <c r="C155" s="15"/>
      <c r="D155" s="9"/>
      <c r="E155" s="9"/>
      <c r="F155" s="9"/>
      <c r="G155" s="9"/>
      <c r="H155" s="9"/>
      <c r="I155" s="9"/>
      <c r="J155" s="9"/>
      <c r="K155" s="191"/>
      <c r="L155" s="191"/>
      <c r="M155" s="191"/>
      <c r="N155" s="192"/>
      <c r="O155" s="199"/>
      <c r="P155" s="191" t="s">
        <v>47</v>
      </c>
      <c r="Q155" s="202" t="s">
        <v>52</v>
      </c>
      <c r="R155" s="201"/>
      <c r="S155" s="201"/>
      <c r="T155" s="201"/>
      <c r="U155" s="201"/>
      <c r="V155" s="201"/>
      <c r="W155" s="201"/>
      <c r="X155" s="201"/>
      <c r="Y155" s="201"/>
      <c r="Z155" s="381"/>
    </row>
    <row r="156" spans="1:28" ht="20.149999999999999" customHeight="1">
      <c r="A156" s="380"/>
      <c r="B156" s="15"/>
      <c r="C156" s="15"/>
      <c r="D156" s="9"/>
      <c r="E156" s="9"/>
      <c r="F156" s="9"/>
      <c r="G156" s="9"/>
      <c r="H156" s="9"/>
      <c r="I156" s="9"/>
      <c r="J156" s="9"/>
      <c r="K156" s="191"/>
      <c r="L156" s="191"/>
      <c r="M156" s="191"/>
      <c r="N156" s="192"/>
      <c r="O156" s="199"/>
      <c r="P156" s="191" t="s">
        <v>25</v>
      </c>
      <c r="Q156" s="202" t="s">
        <v>53</v>
      </c>
      <c r="R156" s="201"/>
      <c r="S156" s="201"/>
      <c r="T156" s="201"/>
      <c r="U156" s="191"/>
      <c r="V156" s="191"/>
      <c r="W156" s="191"/>
      <c r="X156" s="191"/>
      <c r="Y156" s="201"/>
      <c r="Z156" s="381"/>
    </row>
    <row r="157" spans="1:28" ht="20.149999999999999" customHeight="1">
      <c r="A157" s="382"/>
      <c r="C157" s="15"/>
      <c r="D157" s="9"/>
      <c r="E157" s="9"/>
      <c r="F157" s="9"/>
      <c r="G157" s="9"/>
      <c r="H157" s="9"/>
      <c r="I157" s="9"/>
      <c r="J157" s="9"/>
      <c r="K157" s="191"/>
      <c r="L157" s="191"/>
      <c r="M157" s="191"/>
      <c r="N157" s="192"/>
      <c r="O157" s="199"/>
      <c r="P157" s="191" t="s">
        <v>54</v>
      </c>
      <c r="Q157" s="202" t="s">
        <v>55</v>
      </c>
      <c r="R157" s="201"/>
      <c r="S157" s="201"/>
      <c r="T157" s="201"/>
      <c r="U157" s="201"/>
      <c r="V157" s="201"/>
      <c r="W157" s="201"/>
      <c r="X157" s="201"/>
      <c r="Y157" s="201"/>
      <c r="Z157" s="381"/>
    </row>
    <row r="158" spans="1:28" ht="20.149999999999999" customHeight="1" thickBot="1">
      <c r="A158" s="382"/>
      <c r="B158" s="5"/>
      <c r="C158" s="15"/>
      <c r="D158" s="9"/>
      <c r="E158" s="9"/>
      <c r="F158" s="9"/>
      <c r="G158" s="9"/>
      <c r="H158" s="9"/>
      <c r="I158" s="9"/>
      <c r="J158" s="9"/>
      <c r="K158" s="191"/>
      <c r="L158" s="191"/>
      <c r="M158" s="191"/>
      <c r="N158" s="192"/>
      <c r="O158" s="199"/>
      <c r="P158" s="203"/>
      <c r="Q158" s="204" t="s">
        <v>26</v>
      </c>
      <c r="R158" s="191" t="s">
        <v>27</v>
      </c>
      <c r="S158" s="201"/>
      <c r="T158" s="201"/>
      <c r="U158" s="201"/>
      <c r="V158" s="201"/>
      <c r="W158" s="201"/>
      <c r="X158" s="201"/>
      <c r="Y158" s="201"/>
      <c r="Z158" s="381"/>
    </row>
    <row r="159" spans="1:28" ht="20.149999999999999" customHeight="1" thickBot="1">
      <c r="A159" s="382"/>
      <c r="C159" s="15"/>
      <c r="D159" s="9"/>
      <c r="E159" s="9"/>
      <c r="F159" s="9"/>
      <c r="G159" s="9"/>
      <c r="H159" s="9"/>
      <c r="I159" s="9"/>
      <c r="J159" s="9"/>
      <c r="K159" s="191"/>
      <c r="L159" s="191"/>
      <c r="M159" s="191"/>
      <c r="N159" s="192"/>
      <c r="O159" s="199"/>
      <c r="P159" s="404"/>
      <c r="Q159" s="405" t="s">
        <v>26</v>
      </c>
      <c r="R159" s="191" t="s">
        <v>221</v>
      </c>
      <c r="S159" s="201"/>
      <c r="T159" s="201"/>
      <c r="U159" s="201"/>
      <c r="V159" s="201"/>
      <c r="W159" s="201"/>
      <c r="X159" s="201"/>
      <c r="Y159" s="201"/>
      <c r="Z159" s="381"/>
    </row>
    <row r="160" spans="1:28" ht="20.149999999999999" customHeight="1">
      <c r="A160" s="382"/>
      <c r="C160" s="15"/>
      <c r="D160" s="9"/>
      <c r="E160" s="9"/>
      <c r="F160" s="9"/>
      <c r="G160" s="9"/>
      <c r="H160" s="9"/>
      <c r="I160" s="9"/>
      <c r="J160" s="9"/>
      <c r="K160" s="191"/>
      <c r="L160" s="191"/>
      <c r="M160" s="191"/>
      <c r="N160" s="192"/>
      <c r="O160" s="199"/>
      <c r="P160" s="205"/>
      <c r="Q160" s="204"/>
      <c r="R160" s="191"/>
      <c r="S160" s="201"/>
      <c r="T160" s="201"/>
      <c r="U160" s="201"/>
      <c r="V160" s="201"/>
      <c r="W160" s="201"/>
      <c r="X160" s="201"/>
      <c r="Y160" s="201"/>
      <c r="Z160" s="381"/>
    </row>
    <row r="161" spans="1:26" ht="20.149999999999999" customHeight="1" thickBot="1">
      <c r="A161" s="383"/>
      <c r="B161" s="29"/>
      <c r="C161" s="29"/>
      <c r="D161" s="30"/>
      <c r="E161" s="30"/>
      <c r="F161" s="30"/>
      <c r="G161" s="30"/>
      <c r="H161" s="30"/>
      <c r="I161" s="30"/>
      <c r="J161" s="29"/>
      <c r="K161" s="384"/>
      <c r="L161" s="384"/>
      <c r="M161" s="384"/>
      <c r="N161" s="385"/>
      <c r="O161" s="770" t="s">
        <v>77</v>
      </c>
      <c r="P161" s="771"/>
      <c r="Q161" s="771"/>
      <c r="R161" s="771"/>
      <c r="S161" s="771"/>
      <c r="T161" s="771"/>
      <c r="U161" s="771"/>
      <c r="V161" s="771"/>
      <c r="W161" s="771"/>
      <c r="X161" s="771"/>
      <c r="Y161" s="771"/>
      <c r="Z161" s="772"/>
    </row>
    <row r="162" spans="1:26" ht="20.149999999999999" customHeight="1">
      <c r="A162" s="374"/>
      <c r="B162" s="375"/>
      <c r="C162" s="763" t="str">
        <f>$C$3</f>
        <v>PLAN STUDIÓW NR IX</v>
      </c>
      <c r="D162" s="764"/>
      <c r="E162" s="764"/>
      <c r="F162" s="764"/>
      <c r="G162" s="764"/>
      <c r="H162" s="764"/>
      <c r="I162" s="764"/>
      <c r="J162" s="764"/>
      <c r="K162" s="764"/>
      <c r="L162" s="764"/>
      <c r="M162" s="764"/>
      <c r="N162" s="764"/>
      <c r="O162" s="764"/>
      <c r="P162" s="764"/>
      <c r="Q162" s="764"/>
      <c r="R162" s="765"/>
      <c r="S162" s="767"/>
      <c r="T162" s="768"/>
      <c r="U162" s="768"/>
      <c r="V162" s="768"/>
      <c r="W162" s="768"/>
      <c r="X162" s="768"/>
      <c r="Y162" s="768"/>
      <c r="Z162" s="769"/>
    </row>
    <row r="163" spans="1:26" ht="20.149999999999999" customHeight="1">
      <c r="A163" s="766" t="s">
        <v>74</v>
      </c>
      <c r="B163" s="543"/>
      <c r="C163" s="539"/>
      <c r="D163" s="540"/>
      <c r="E163" s="540"/>
      <c r="F163" s="540"/>
      <c r="G163" s="540"/>
      <c r="H163" s="540"/>
      <c r="I163" s="540"/>
      <c r="J163" s="540"/>
      <c r="K163" s="540"/>
      <c r="L163" s="540"/>
      <c r="M163" s="540"/>
      <c r="N163" s="540"/>
      <c r="O163" s="540"/>
      <c r="P163" s="540"/>
      <c r="Q163" s="540"/>
      <c r="R163" s="541"/>
      <c r="S163" s="171"/>
      <c r="T163" s="172"/>
      <c r="U163" s="172"/>
      <c r="V163" s="172"/>
      <c r="W163" s="172"/>
      <c r="X163" s="172"/>
      <c r="Y163" s="172"/>
      <c r="Z163" s="376"/>
    </row>
    <row r="164" spans="1:26" ht="20.149999999999999" customHeight="1">
      <c r="A164" s="377"/>
      <c r="B164" s="86"/>
      <c r="C164" s="539"/>
      <c r="D164" s="540"/>
      <c r="E164" s="540"/>
      <c r="F164" s="540"/>
      <c r="G164" s="540"/>
      <c r="H164" s="540"/>
      <c r="I164" s="540"/>
      <c r="J164" s="540"/>
      <c r="K164" s="540"/>
      <c r="L164" s="540"/>
      <c r="M164" s="540"/>
      <c r="N164" s="540"/>
      <c r="O164" s="540"/>
      <c r="P164" s="540"/>
      <c r="Q164" s="540"/>
      <c r="R164" s="541"/>
      <c r="S164" s="171"/>
      <c r="T164" s="172"/>
      <c r="U164" s="172"/>
      <c r="V164" s="172"/>
      <c r="W164" s="172"/>
      <c r="X164" s="172"/>
      <c r="Y164" s="172"/>
      <c r="Z164" s="376"/>
    </row>
    <row r="165" spans="1:26" ht="20.149999999999999" customHeight="1">
      <c r="A165" s="377"/>
      <c r="B165" s="86"/>
      <c r="C165" s="80" t="s">
        <v>109</v>
      </c>
      <c r="D165" s="343"/>
      <c r="E165" s="343"/>
      <c r="F165" s="343"/>
      <c r="G165" s="81" t="s">
        <v>110</v>
      </c>
      <c r="H165" s="343"/>
      <c r="I165" s="343"/>
      <c r="J165" s="343"/>
      <c r="K165" s="174"/>
      <c r="L165" s="174"/>
      <c r="M165" s="174"/>
      <c r="N165" s="174"/>
      <c r="O165" s="174"/>
      <c r="P165" s="174"/>
      <c r="Q165" s="174"/>
      <c r="R165" s="175"/>
      <c r="S165" s="171"/>
      <c r="T165" s="172"/>
      <c r="U165" s="172"/>
      <c r="V165" s="172"/>
      <c r="W165" s="172"/>
      <c r="X165" s="172"/>
      <c r="Y165" s="172"/>
      <c r="Z165" s="376"/>
    </row>
    <row r="166" spans="1:26" ht="20.149999999999999" customHeight="1">
      <c r="A166" s="743"/>
      <c r="B166" s="495"/>
      <c r="C166" s="80" t="s">
        <v>59</v>
      </c>
      <c r="D166" s="69"/>
      <c r="E166" s="69"/>
      <c r="G166" s="81" t="s">
        <v>71</v>
      </c>
      <c r="H166" s="82"/>
      <c r="I166" s="81"/>
      <c r="J166" s="6"/>
      <c r="K166" s="176"/>
      <c r="L166" s="176"/>
      <c r="M166" s="176"/>
      <c r="N166" s="176"/>
      <c r="O166" s="177"/>
      <c r="P166" s="177"/>
      <c r="Q166" s="177"/>
      <c r="R166" s="178"/>
      <c r="S166" s="182"/>
      <c r="T166" s="183"/>
      <c r="U166" s="183"/>
      <c r="V166" s="183"/>
      <c r="W166" s="183"/>
      <c r="X166" s="183"/>
      <c r="Y166" s="183"/>
      <c r="Z166" s="376"/>
    </row>
    <row r="167" spans="1:26" ht="18" customHeight="1">
      <c r="A167" s="743"/>
      <c r="B167" s="495"/>
      <c r="C167" s="80" t="s">
        <v>58</v>
      </c>
      <c r="D167" s="69"/>
      <c r="E167" s="69"/>
      <c r="G167" s="81" t="s">
        <v>78</v>
      </c>
      <c r="H167" s="82"/>
      <c r="I167" s="81"/>
      <c r="J167" s="6"/>
      <c r="K167" s="176"/>
      <c r="L167" s="176"/>
      <c r="M167" s="176"/>
      <c r="N167" s="176"/>
      <c r="O167" s="177"/>
      <c r="P167" s="177"/>
      <c r="Q167" s="177"/>
      <c r="R167" s="178"/>
      <c r="S167" s="496" t="s">
        <v>195</v>
      </c>
      <c r="T167" s="497"/>
      <c r="U167" s="497"/>
      <c r="V167" s="497"/>
      <c r="W167" s="497"/>
      <c r="X167" s="497"/>
      <c r="Y167" s="497"/>
      <c r="Z167" s="744"/>
    </row>
    <row r="168" spans="1:26" ht="18" customHeight="1">
      <c r="A168" s="745"/>
      <c r="B168" s="500"/>
      <c r="C168" s="80" t="s">
        <v>1</v>
      </c>
      <c r="D168" s="80"/>
      <c r="E168" s="80"/>
      <c r="G168" s="81" t="s">
        <v>72</v>
      </c>
      <c r="H168" s="82"/>
      <c r="I168" s="81"/>
      <c r="J168" s="6"/>
      <c r="K168" s="176"/>
      <c r="L168" s="176"/>
      <c r="M168" s="176"/>
      <c r="N168" s="176"/>
      <c r="O168" s="177"/>
      <c r="P168" s="177"/>
      <c r="Q168" s="177"/>
      <c r="R168" s="178"/>
      <c r="S168" s="496" t="s">
        <v>196</v>
      </c>
      <c r="T168" s="497"/>
      <c r="U168" s="497"/>
      <c r="V168" s="497"/>
      <c r="W168" s="497"/>
      <c r="X168" s="497"/>
      <c r="Y168" s="497"/>
      <c r="Z168" s="744"/>
    </row>
    <row r="169" spans="1:26" ht="18" customHeight="1">
      <c r="A169" s="743"/>
      <c r="B169" s="495"/>
      <c r="C169" s="83" t="s">
        <v>2</v>
      </c>
      <c r="D169" s="80"/>
      <c r="E169" s="80"/>
      <c r="G169" s="81" t="s">
        <v>79</v>
      </c>
      <c r="H169" s="82"/>
      <c r="I169" s="68"/>
      <c r="J169" s="6"/>
      <c r="K169" s="176"/>
      <c r="L169" s="176"/>
      <c r="M169" s="176"/>
      <c r="N169" s="176"/>
      <c r="O169" s="177"/>
      <c r="P169" s="177"/>
      <c r="Q169" s="177"/>
      <c r="R169" s="178"/>
      <c r="S169" s="182"/>
      <c r="T169" s="183"/>
      <c r="U169" s="183"/>
      <c r="V169" s="183"/>
      <c r="W169" s="183"/>
      <c r="X169" s="183"/>
      <c r="Y169" s="183"/>
      <c r="Z169" s="376"/>
    </row>
    <row r="170" spans="1:26" ht="18" customHeight="1" thickBot="1">
      <c r="A170" s="378"/>
      <c r="B170" s="67"/>
      <c r="C170" s="18"/>
      <c r="D170" s="5"/>
      <c r="E170" s="5"/>
      <c r="F170" s="5"/>
      <c r="G170" s="5"/>
      <c r="H170" s="19"/>
      <c r="I170" s="5"/>
      <c r="J170" s="19"/>
      <c r="K170" s="176"/>
      <c r="L170" s="176"/>
      <c r="M170" s="176"/>
      <c r="N170" s="176"/>
      <c r="O170" s="177"/>
      <c r="P170" s="177"/>
      <c r="Q170" s="177"/>
      <c r="R170" s="178"/>
      <c r="S170" s="501"/>
      <c r="T170" s="502"/>
      <c r="U170" s="502"/>
      <c r="V170" s="502"/>
      <c r="W170" s="502"/>
      <c r="X170" s="502"/>
      <c r="Y170" s="502"/>
      <c r="Z170" s="746"/>
    </row>
    <row r="171" spans="1:26" ht="18" customHeight="1" thickBot="1">
      <c r="A171" s="747"/>
      <c r="B171" s="505"/>
      <c r="C171" s="505"/>
      <c r="D171" s="505"/>
      <c r="E171" s="505"/>
      <c r="F171" s="505"/>
      <c r="G171" s="505"/>
      <c r="H171" s="505"/>
      <c r="I171" s="505"/>
      <c r="J171" s="505"/>
      <c r="K171" s="505"/>
      <c r="L171" s="505"/>
      <c r="M171" s="505"/>
      <c r="N171" s="505"/>
      <c r="O171" s="505"/>
      <c r="P171" s="505"/>
      <c r="Q171" s="505"/>
      <c r="R171" s="505"/>
      <c r="S171" s="505"/>
      <c r="T171" s="505"/>
      <c r="U171" s="505"/>
      <c r="V171" s="505"/>
      <c r="W171" s="505"/>
      <c r="X171" s="505"/>
      <c r="Y171" s="505"/>
      <c r="Z171" s="748"/>
    </row>
    <row r="172" spans="1:26" ht="18" customHeight="1">
      <c r="A172" s="749" t="s">
        <v>41</v>
      </c>
      <c r="B172" s="510" t="s">
        <v>3</v>
      </c>
      <c r="C172" s="513" t="s">
        <v>4</v>
      </c>
      <c r="D172" s="514"/>
      <c r="E172" s="515"/>
      <c r="F172" s="519" t="s">
        <v>5</v>
      </c>
      <c r="G172" s="520"/>
      <c r="H172" s="520"/>
      <c r="I172" s="520"/>
      <c r="J172" s="520"/>
      <c r="K172" s="752" t="s">
        <v>42</v>
      </c>
      <c r="L172" s="753"/>
      <c r="M172" s="753"/>
      <c r="N172" s="753"/>
      <c r="O172" s="753"/>
      <c r="P172" s="753"/>
      <c r="Q172" s="753"/>
      <c r="R172" s="753"/>
      <c r="S172" s="753"/>
      <c r="T172" s="753"/>
      <c r="U172" s="753"/>
      <c r="V172" s="753"/>
      <c r="W172" s="753"/>
      <c r="X172" s="753"/>
      <c r="Y172" s="753"/>
      <c r="Z172" s="754"/>
    </row>
    <row r="173" spans="1:26" ht="18" customHeight="1">
      <c r="A173" s="750"/>
      <c r="B173" s="511"/>
      <c r="C173" s="516"/>
      <c r="D173" s="517"/>
      <c r="E173" s="518"/>
      <c r="F173" s="547" t="s">
        <v>6</v>
      </c>
      <c r="G173" s="473" t="s">
        <v>7</v>
      </c>
      <c r="H173" s="473"/>
      <c r="I173" s="473"/>
      <c r="J173" s="527"/>
      <c r="K173" s="755" t="s">
        <v>43</v>
      </c>
      <c r="L173" s="756"/>
      <c r="M173" s="756"/>
      <c r="N173" s="757"/>
      <c r="O173" s="755" t="s">
        <v>44</v>
      </c>
      <c r="P173" s="756"/>
      <c r="Q173" s="756"/>
      <c r="R173" s="758"/>
      <c r="S173" s="759" t="s">
        <v>45</v>
      </c>
      <c r="T173" s="756"/>
      <c r="U173" s="756"/>
      <c r="V173" s="757"/>
      <c r="W173" s="755" t="s">
        <v>46</v>
      </c>
      <c r="X173" s="756"/>
      <c r="Y173" s="756"/>
      <c r="Z173" s="758"/>
    </row>
    <row r="174" spans="1:26" ht="18" customHeight="1">
      <c r="A174" s="750"/>
      <c r="B174" s="511"/>
      <c r="C174" s="534" t="s">
        <v>88</v>
      </c>
      <c r="D174" s="467" t="s">
        <v>9</v>
      </c>
      <c r="E174" s="470" t="s">
        <v>39</v>
      </c>
      <c r="F174" s="548"/>
      <c r="G174" s="473" t="s">
        <v>10</v>
      </c>
      <c r="H174" s="473" t="s">
        <v>11</v>
      </c>
      <c r="I174" s="473" t="s">
        <v>12</v>
      </c>
      <c r="J174" s="527" t="s">
        <v>37</v>
      </c>
      <c r="K174" s="760" t="str">
        <f>K18</f>
        <v>Liczba godzin w semestrze</v>
      </c>
      <c r="L174" s="761"/>
      <c r="M174" s="761"/>
      <c r="N174" s="761"/>
      <c r="O174" s="761"/>
      <c r="P174" s="761"/>
      <c r="Q174" s="761"/>
      <c r="R174" s="761"/>
      <c r="S174" s="761"/>
      <c r="T174" s="761"/>
      <c r="U174" s="761"/>
      <c r="V174" s="761"/>
      <c r="W174" s="761"/>
      <c r="X174" s="761"/>
      <c r="Y174" s="761"/>
      <c r="Z174" s="762"/>
    </row>
    <row r="175" spans="1:26" ht="18" customHeight="1">
      <c r="A175" s="750"/>
      <c r="B175" s="511"/>
      <c r="C175" s="534"/>
      <c r="D175" s="468"/>
      <c r="E175" s="471"/>
      <c r="F175" s="548"/>
      <c r="G175" s="473"/>
      <c r="H175" s="473"/>
      <c r="I175" s="473"/>
      <c r="J175" s="527"/>
      <c r="K175" s="739" t="s">
        <v>10</v>
      </c>
      <c r="L175" s="741" t="s">
        <v>11</v>
      </c>
      <c r="M175" s="737" t="s">
        <v>12</v>
      </c>
      <c r="N175" s="185" t="s">
        <v>47</v>
      </c>
      <c r="O175" s="739" t="s">
        <v>10</v>
      </c>
      <c r="P175" s="741" t="s">
        <v>11</v>
      </c>
      <c r="Q175" s="737" t="s">
        <v>12</v>
      </c>
      <c r="R175" s="185" t="s">
        <v>47</v>
      </c>
      <c r="S175" s="739" t="s">
        <v>10</v>
      </c>
      <c r="T175" s="741" t="s">
        <v>11</v>
      </c>
      <c r="U175" s="737" t="s">
        <v>12</v>
      </c>
      <c r="V175" s="185" t="s">
        <v>47</v>
      </c>
      <c r="W175" s="739" t="s">
        <v>10</v>
      </c>
      <c r="X175" s="741" t="s">
        <v>11</v>
      </c>
      <c r="Y175" s="737" t="s">
        <v>12</v>
      </c>
      <c r="Z175" s="185" t="s">
        <v>47</v>
      </c>
    </row>
    <row r="176" spans="1:26" ht="18" customHeight="1" thickBot="1">
      <c r="A176" s="751"/>
      <c r="B176" s="512"/>
      <c r="C176" s="535"/>
      <c r="D176" s="469"/>
      <c r="E176" s="472"/>
      <c r="F176" s="549"/>
      <c r="G176" s="474"/>
      <c r="H176" s="474"/>
      <c r="I176" s="474"/>
      <c r="J176" s="528"/>
      <c r="K176" s="740"/>
      <c r="L176" s="742"/>
      <c r="M176" s="738"/>
      <c r="N176" s="186" t="s">
        <v>25</v>
      </c>
      <c r="O176" s="740"/>
      <c r="P176" s="742"/>
      <c r="Q176" s="738"/>
      <c r="R176" s="186" t="s">
        <v>25</v>
      </c>
      <c r="S176" s="740"/>
      <c r="T176" s="742"/>
      <c r="U176" s="738"/>
      <c r="V176" s="186" t="s">
        <v>25</v>
      </c>
      <c r="W176" s="740"/>
      <c r="X176" s="742"/>
      <c r="Y176" s="738"/>
      <c r="Z176" s="186" t="s">
        <v>25</v>
      </c>
    </row>
    <row r="177" spans="1:28" ht="20.149999999999999" customHeight="1" thickBot="1">
      <c r="A177" s="424" t="s">
        <v>224</v>
      </c>
      <c r="B177" s="614" t="s">
        <v>38</v>
      </c>
      <c r="C177" s="614"/>
      <c r="D177" s="614"/>
      <c r="E177" s="614"/>
      <c r="F177" s="614"/>
      <c r="G177" s="614"/>
      <c r="H177" s="614"/>
      <c r="I177" s="614"/>
      <c r="J177" s="614"/>
      <c r="K177" s="614"/>
      <c r="L177" s="615"/>
      <c r="M177" s="615"/>
      <c r="N177" s="615"/>
      <c r="O177" s="615"/>
      <c r="P177" s="615"/>
      <c r="Q177" s="615"/>
      <c r="R177" s="615"/>
      <c r="S177" s="615"/>
      <c r="T177" s="615"/>
      <c r="U177" s="615"/>
      <c r="V177" s="615"/>
      <c r="W177" s="615"/>
      <c r="X177" s="615"/>
      <c r="Y177" s="615"/>
      <c r="Z177" s="615"/>
      <c r="AA177" s="616"/>
    </row>
    <row r="178" spans="1:28" ht="19.5" customHeight="1">
      <c r="A178" s="32" t="s">
        <v>14</v>
      </c>
      <c r="B178" s="53" t="s">
        <v>94</v>
      </c>
      <c r="C178" s="2">
        <v>1</v>
      </c>
      <c r="D178" s="52">
        <v>1</v>
      </c>
      <c r="E178" s="52">
        <v>8</v>
      </c>
      <c r="F178" s="36">
        <f>SUM(G178:J178)</f>
        <v>60</v>
      </c>
      <c r="G178" s="56">
        <f>K178+O178+S178+W178</f>
        <v>30</v>
      </c>
      <c r="H178" s="56">
        <f t="shared" ref="H178:J183" si="59">L178+P178+T178+X178</f>
        <v>30</v>
      </c>
      <c r="I178" s="56">
        <f t="shared" si="59"/>
        <v>0</v>
      </c>
      <c r="J178" s="56">
        <f t="shared" si="59"/>
        <v>0</v>
      </c>
      <c r="K178" s="366"/>
      <c r="L178" s="139"/>
      <c r="M178" s="139"/>
      <c r="N178" s="140"/>
      <c r="O178" s="367">
        <v>30</v>
      </c>
      <c r="P178" s="139">
        <v>30</v>
      </c>
      <c r="Q178" s="139"/>
      <c r="R178" s="140"/>
      <c r="S178" s="141"/>
      <c r="T178" s="139"/>
      <c r="U178" s="139"/>
      <c r="V178" s="140"/>
      <c r="W178" s="212"/>
      <c r="X178" s="206"/>
      <c r="Y178" s="314"/>
      <c r="Z178" s="313"/>
      <c r="AB178" s="345">
        <v>45</v>
      </c>
    </row>
    <row r="179" spans="1:28" ht="19.5" customHeight="1">
      <c r="A179" s="36" t="s">
        <v>15</v>
      </c>
      <c r="B179" s="53" t="s">
        <v>81</v>
      </c>
      <c r="C179" s="2">
        <v>1</v>
      </c>
      <c r="D179" s="136">
        <v>1</v>
      </c>
      <c r="E179" s="136">
        <v>4</v>
      </c>
      <c r="F179" s="36">
        <f>SUM(G179:J179)</f>
        <v>30</v>
      </c>
      <c r="G179" s="56">
        <f>K179+O179+S179+W179</f>
        <v>15</v>
      </c>
      <c r="H179" s="56">
        <f t="shared" si="59"/>
        <v>15</v>
      </c>
      <c r="I179" s="56">
        <f t="shared" si="59"/>
        <v>0</v>
      </c>
      <c r="J179" s="56">
        <f t="shared" si="59"/>
        <v>0</v>
      </c>
      <c r="K179" s="239"/>
      <c r="L179" s="149"/>
      <c r="M179" s="149"/>
      <c r="N179" s="151"/>
      <c r="O179" s="225"/>
      <c r="P179" s="241"/>
      <c r="Q179" s="149"/>
      <c r="R179" s="151"/>
      <c r="S179" s="240">
        <v>15</v>
      </c>
      <c r="T179" s="149">
        <v>15</v>
      </c>
      <c r="U179" s="149"/>
      <c r="V179" s="151"/>
      <c r="W179" s="217"/>
      <c r="X179" s="215"/>
      <c r="Y179" s="153"/>
      <c r="Z179" s="154"/>
      <c r="AB179" s="345">
        <v>20</v>
      </c>
    </row>
    <row r="180" spans="1:28" ht="19.5" customHeight="1">
      <c r="A180" s="36" t="s">
        <v>16</v>
      </c>
      <c r="B180" s="90" t="s">
        <v>82</v>
      </c>
      <c r="C180" s="60">
        <v>1</v>
      </c>
      <c r="D180" s="136">
        <v>1</v>
      </c>
      <c r="E180" s="136">
        <v>5</v>
      </c>
      <c r="F180" s="36">
        <f>SUM(G180:J180)</f>
        <v>45</v>
      </c>
      <c r="G180" s="56">
        <f t="shared" ref="G180:G183" si="60">K180+O180+S180+W180</f>
        <v>30</v>
      </c>
      <c r="H180" s="56">
        <f t="shared" si="59"/>
        <v>15</v>
      </c>
      <c r="I180" s="56">
        <f t="shared" si="59"/>
        <v>0</v>
      </c>
      <c r="J180" s="56">
        <f t="shared" si="59"/>
        <v>0</v>
      </c>
      <c r="K180" s="239"/>
      <c r="L180" s="149"/>
      <c r="M180" s="215"/>
      <c r="N180" s="216"/>
      <c r="O180" s="225"/>
      <c r="P180" s="241"/>
      <c r="Q180" s="215"/>
      <c r="S180" s="150"/>
      <c r="T180" s="149"/>
      <c r="U180" s="215"/>
      <c r="W180" s="229">
        <v>30</v>
      </c>
      <c r="X180" s="215">
        <v>15</v>
      </c>
      <c r="Y180" s="215"/>
      <c r="Z180" s="218"/>
      <c r="AB180" s="345">
        <v>20</v>
      </c>
    </row>
    <row r="181" spans="1:28" ht="19.5" customHeight="1">
      <c r="A181" s="36" t="s">
        <v>17</v>
      </c>
      <c r="B181" s="77" t="s">
        <v>84</v>
      </c>
      <c r="C181" s="123"/>
      <c r="D181" s="65">
        <v>1</v>
      </c>
      <c r="E181" s="70">
        <v>3</v>
      </c>
      <c r="F181" s="36">
        <f>SUM(G181:J181)</f>
        <v>30</v>
      </c>
      <c r="G181" s="56">
        <f t="shared" si="60"/>
        <v>30</v>
      </c>
      <c r="H181" s="56">
        <f t="shared" si="59"/>
        <v>0</v>
      </c>
      <c r="I181" s="56">
        <f t="shared" si="59"/>
        <v>0</v>
      </c>
      <c r="J181" s="56">
        <f t="shared" si="59"/>
        <v>0</v>
      </c>
      <c r="K181" s="239"/>
      <c r="L181" s="149"/>
      <c r="M181" s="221"/>
      <c r="N181" s="224"/>
      <c r="O181" s="225"/>
      <c r="P181" s="241"/>
      <c r="Q181" s="221"/>
      <c r="R181" s="224"/>
      <c r="S181" s="225"/>
      <c r="T181" s="221"/>
      <c r="U181" s="221"/>
      <c r="V181" s="224"/>
      <c r="W181" s="225">
        <v>30</v>
      </c>
      <c r="X181" s="221"/>
      <c r="Y181" s="221"/>
      <c r="Z181" s="224"/>
      <c r="AB181" s="345">
        <v>20</v>
      </c>
    </row>
    <row r="182" spans="1:28" ht="19.5" customHeight="1" thickBot="1">
      <c r="A182" s="36" t="s">
        <v>18</v>
      </c>
      <c r="B182" s="77" t="s">
        <v>75</v>
      </c>
      <c r="C182" s="78"/>
      <c r="D182" s="65">
        <v>3</v>
      </c>
      <c r="E182" s="65">
        <v>6</v>
      </c>
      <c r="F182" s="36">
        <f>SUM(G182:J182)</f>
        <v>90</v>
      </c>
      <c r="G182" s="56">
        <f t="shared" si="60"/>
        <v>0</v>
      </c>
      <c r="H182" s="56">
        <f t="shared" si="59"/>
        <v>0</v>
      </c>
      <c r="I182" s="56">
        <f t="shared" si="59"/>
        <v>0</v>
      </c>
      <c r="J182" s="56">
        <f t="shared" si="59"/>
        <v>90</v>
      </c>
      <c r="K182" s="225"/>
      <c r="L182" s="221"/>
      <c r="M182" s="221"/>
      <c r="N182" s="224"/>
      <c r="O182" s="220"/>
      <c r="P182" s="227"/>
      <c r="Q182" s="227"/>
      <c r="R182" s="238">
        <v>30</v>
      </c>
      <c r="S182" s="225"/>
      <c r="T182" s="227"/>
      <c r="U182" s="227"/>
      <c r="V182" s="238">
        <v>30</v>
      </c>
      <c r="W182" s="225"/>
      <c r="X182" s="227"/>
      <c r="Y182" s="227"/>
      <c r="Z182" s="238">
        <v>30</v>
      </c>
      <c r="AB182" s="345">
        <v>60</v>
      </c>
    </row>
    <row r="183" spans="1:28" ht="35.4" customHeight="1" thickBot="1">
      <c r="A183" s="36" t="s">
        <v>30</v>
      </c>
      <c r="B183" s="133" t="s">
        <v>115</v>
      </c>
      <c r="C183" s="134"/>
      <c r="D183" s="135"/>
      <c r="E183" s="135">
        <v>20</v>
      </c>
      <c r="F183" s="63"/>
      <c r="G183" s="56">
        <f t="shared" si="60"/>
        <v>0</v>
      </c>
      <c r="H183" s="56">
        <f t="shared" si="59"/>
        <v>0</v>
      </c>
      <c r="I183" s="56">
        <f t="shared" si="59"/>
        <v>0</v>
      </c>
      <c r="J183" s="56"/>
      <c r="K183" s="225"/>
      <c r="L183" s="221"/>
      <c r="M183" s="221"/>
      <c r="N183" s="224"/>
      <c r="O183" s="220"/>
      <c r="P183" s="227"/>
      <c r="Q183" s="227"/>
      <c r="R183" s="238"/>
      <c r="S183" s="225"/>
      <c r="T183" s="227"/>
      <c r="U183" s="227"/>
      <c r="V183" s="238"/>
      <c r="W183" s="225"/>
      <c r="X183" s="227"/>
      <c r="Y183" s="227"/>
      <c r="Z183" s="425" t="s">
        <v>118</v>
      </c>
    </row>
    <row r="184" spans="1:28" ht="20.149999999999999" customHeight="1" thickTop="1">
      <c r="A184" s="422"/>
      <c r="B184" s="550" t="s">
        <v>19</v>
      </c>
      <c r="C184" s="552">
        <f>SUM(C178:C183)</f>
        <v>3</v>
      </c>
      <c r="D184" s="489">
        <f t="shared" ref="D184:J184" si="61">SUM(D178:D183)</f>
        <v>7</v>
      </c>
      <c r="E184" s="485">
        <f t="shared" si="61"/>
        <v>46</v>
      </c>
      <c r="F184" s="487">
        <f t="shared" si="61"/>
        <v>255</v>
      </c>
      <c r="G184" s="489">
        <f t="shared" si="61"/>
        <v>105</v>
      </c>
      <c r="H184" s="489">
        <f t="shared" si="61"/>
        <v>60</v>
      </c>
      <c r="I184" s="489">
        <f t="shared" si="61"/>
        <v>0</v>
      </c>
      <c r="J184" s="485">
        <f t="shared" si="61"/>
        <v>90</v>
      </c>
      <c r="K184" s="410">
        <f>SUM(K178:K183)</f>
        <v>0</v>
      </c>
      <c r="L184" s="411">
        <f t="shared" ref="L184:Z184" si="62">SUM(L178:L183)</f>
        <v>0</v>
      </c>
      <c r="M184" s="411">
        <f t="shared" si="62"/>
        <v>0</v>
      </c>
      <c r="N184" s="412">
        <f t="shared" si="62"/>
        <v>0</v>
      </c>
      <c r="O184" s="410">
        <f t="shared" si="62"/>
        <v>30</v>
      </c>
      <c r="P184" s="411">
        <f t="shared" si="62"/>
        <v>30</v>
      </c>
      <c r="Q184" s="411">
        <f t="shared" si="62"/>
        <v>0</v>
      </c>
      <c r="R184" s="413">
        <f t="shared" si="62"/>
        <v>30</v>
      </c>
      <c r="S184" s="414">
        <f t="shared" si="62"/>
        <v>15</v>
      </c>
      <c r="T184" s="411">
        <f t="shared" si="62"/>
        <v>15</v>
      </c>
      <c r="U184" s="411">
        <f t="shared" si="62"/>
        <v>0</v>
      </c>
      <c r="V184" s="412">
        <f t="shared" si="62"/>
        <v>30</v>
      </c>
      <c r="W184" s="410">
        <f t="shared" si="62"/>
        <v>60</v>
      </c>
      <c r="X184" s="411">
        <f t="shared" si="62"/>
        <v>15</v>
      </c>
      <c r="Y184" s="411">
        <f t="shared" si="62"/>
        <v>0</v>
      </c>
      <c r="Z184" s="413">
        <f t="shared" si="62"/>
        <v>30</v>
      </c>
    </row>
    <row r="185" spans="1:28" ht="20.149999999999999" customHeight="1" thickBot="1">
      <c r="A185" s="423"/>
      <c r="B185" s="551"/>
      <c r="C185" s="553"/>
      <c r="D185" s="490"/>
      <c r="E185" s="486"/>
      <c r="F185" s="488"/>
      <c r="G185" s="490"/>
      <c r="H185" s="490"/>
      <c r="I185" s="490"/>
      <c r="J185" s="486"/>
      <c r="K185" s="491">
        <f>SUM(K184:N184)</f>
        <v>0</v>
      </c>
      <c r="L185" s="492"/>
      <c r="M185" s="492"/>
      <c r="N185" s="493"/>
      <c r="O185" s="491">
        <f>SUM(O184:R184)</f>
        <v>90</v>
      </c>
      <c r="P185" s="492"/>
      <c r="Q185" s="492"/>
      <c r="R185" s="493"/>
      <c r="S185" s="491">
        <f>SUM(S184:V184)</f>
        <v>60</v>
      </c>
      <c r="T185" s="492"/>
      <c r="U185" s="492"/>
      <c r="V185" s="493"/>
      <c r="W185" s="491">
        <f>SUM(W184:Z184)</f>
        <v>105</v>
      </c>
      <c r="X185" s="492"/>
      <c r="Y185" s="492"/>
      <c r="Z185" s="493"/>
      <c r="AA185" s="446" t="b">
        <f>SUM(K185:Z185)=F184</f>
        <v>1</v>
      </c>
    </row>
    <row r="186" spans="1:28" s="21" customFormat="1" ht="20.149999999999999" customHeight="1">
      <c r="A186" s="608" t="s">
        <v>228</v>
      </c>
      <c r="B186" s="555"/>
      <c r="C186" s="560" t="s">
        <v>88</v>
      </c>
      <c r="D186" s="563" t="s">
        <v>9</v>
      </c>
      <c r="E186" s="566" t="s">
        <v>39</v>
      </c>
      <c r="F186" s="569" t="s">
        <v>6</v>
      </c>
      <c r="G186" s="572" t="s">
        <v>10</v>
      </c>
      <c r="H186" s="572" t="s">
        <v>11</v>
      </c>
      <c r="I186" s="572" t="s">
        <v>12</v>
      </c>
      <c r="J186" s="575" t="s">
        <v>37</v>
      </c>
      <c r="K186" s="482" t="s">
        <v>43</v>
      </c>
      <c r="L186" s="483"/>
      <c r="M186" s="483"/>
      <c r="N186" s="484"/>
      <c r="O186" s="482" t="s">
        <v>44</v>
      </c>
      <c r="P186" s="483"/>
      <c r="Q186" s="483"/>
      <c r="R186" s="484"/>
      <c r="S186" s="482" t="s">
        <v>45</v>
      </c>
      <c r="T186" s="483"/>
      <c r="U186" s="483"/>
      <c r="V186" s="484"/>
      <c r="W186" s="482" t="s">
        <v>46</v>
      </c>
      <c r="X186" s="483"/>
      <c r="Y186" s="483"/>
      <c r="Z186" s="484"/>
      <c r="AA186" s="448"/>
      <c r="AB186" s="346"/>
    </row>
    <row r="187" spans="1:28" s="21" customFormat="1" ht="20.149999999999999" customHeight="1">
      <c r="A187" s="609"/>
      <c r="B187" s="557"/>
      <c r="C187" s="561"/>
      <c r="D187" s="564"/>
      <c r="E187" s="567"/>
      <c r="F187" s="570"/>
      <c r="G187" s="573"/>
      <c r="H187" s="573"/>
      <c r="I187" s="573"/>
      <c r="J187" s="576"/>
      <c r="K187" s="584" t="s">
        <v>10</v>
      </c>
      <c r="L187" s="583" t="s">
        <v>11</v>
      </c>
      <c r="M187" s="582" t="s">
        <v>12</v>
      </c>
      <c r="N187" s="415" t="s">
        <v>47</v>
      </c>
      <c r="O187" s="584" t="s">
        <v>10</v>
      </c>
      <c r="P187" s="583" t="s">
        <v>11</v>
      </c>
      <c r="Q187" s="582" t="s">
        <v>12</v>
      </c>
      <c r="R187" s="415" t="s">
        <v>47</v>
      </c>
      <c r="S187" s="584" t="s">
        <v>10</v>
      </c>
      <c r="T187" s="583" t="s">
        <v>11</v>
      </c>
      <c r="U187" s="582" t="s">
        <v>12</v>
      </c>
      <c r="V187" s="415" t="s">
        <v>47</v>
      </c>
      <c r="W187" s="584" t="s">
        <v>10</v>
      </c>
      <c r="X187" s="583" t="s">
        <v>11</v>
      </c>
      <c r="Y187" s="582" t="s">
        <v>12</v>
      </c>
      <c r="Z187" s="415" t="s">
        <v>47</v>
      </c>
      <c r="AA187" s="448"/>
      <c r="AB187" s="346"/>
    </row>
    <row r="188" spans="1:28" s="21" customFormat="1" ht="20.149999999999999" customHeight="1" thickBot="1">
      <c r="A188" s="609"/>
      <c r="B188" s="557"/>
      <c r="C188" s="562"/>
      <c r="D188" s="565"/>
      <c r="E188" s="568"/>
      <c r="F188" s="571"/>
      <c r="G188" s="574"/>
      <c r="H188" s="574"/>
      <c r="I188" s="574"/>
      <c r="J188" s="577"/>
      <c r="K188" s="585"/>
      <c r="L188" s="574"/>
      <c r="M188" s="565"/>
      <c r="N188" s="416" t="s">
        <v>25</v>
      </c>
      <c r="O188" s="585"/>
      <c r="P188" s="574"/>
      <c r="Q188" s="565"/>
      <c r="R188" s="416" t="s">
        <v>25</v>
      </c>
      <c r="S188" s="585"/>
      <c r="T188" s="574"/>
      <c r="U188" s="565"/>
      <c r="V188" s="416" t="s">
        <v>25</v>
      </c>
      <c r="W188" s="585"/>
      <c r="X188" s="574"/>
      <c r="Y188" s="565"/>
      <c r="Z188" s="416" t="s">
        <v>25</v>
      </c>
      <c r="AA188" s="448"/>
      <c r="AB188" s="346"/>
    </row>
    <row r="189" spans="1:28" s="21" customFormat="1" ht="20.149999999999999" customHeight="1">
      <c r="A189" s="609"/>
      <c r="B189" s="557"/>
      <c r="C189" s="578">
        <f>C93+C184</f>
        <v>11</v>
      </c>
      <c r="D189" s="478">
        <f t="shared" ref="D189:J189" si="63">D93+D184</f>
        <v>35</v>
      </c>
      <c r="E189" s="480">
        <f t="shared" si="63"/>
        <v>120</v>
      </c>
      <c r="F189" s="580">
        <f t="shared" si="63"/>
        <v>930</v>
      </c>
      <c r="G189" s="478">
        <f t="shared" si="63"/>
        <v>450</v>
      </c>
      <c r="H189" s="478">
        <f t="shared" si="63"/>
        <v>270</v>
      </c>
      <c r="I189" s="478">
        <f t="shared" si="63"/>
        <v>90</v>
      </c>
      <c r="J189" s="480">
        <f t="shared" si="63"/>
        <v>120</v>
      </c>
      <c r="K189" s="417">
        <f>SUM(K$31,K$88,K184)</f>
        <v>120</v>
      </c>
      <c r="L189" s="417">
        <f t="shared" ref="L189:Z189" si="64">SUM(L$31,L$88,L184)</f>
        <v>90</v>
      </c>
      <c r="M189" s="417">
        <f t="shared" si="64"/>
        <v>0</v>
      </c>
      <c r="N189" s="417">
        <f t="shared" si="64"/>
        <v>0</v>
      </c>
      <c r="O189" s="417">
        <f t="shared" si="64"/>
        <v>120</v>
      </c>
      <c r="P189" s="417">
        <f t="shared" si="64"/>
        <v>90</v>
      </c>
      <c r="Q189" s="417">
        <f t="shared" si="64"/>
        <v>60</v>
      </c>
      <c r="R189" s="417">
        <f t="shared" si="64"/>
        <v>30</v>
      </c>
      <c r="S189" s="417">
        <f t="shared" si="64"/>
        <v>150</v>
      </c>
      <c r="T189" s="417">
        <f t="shared" si="64"/>
        <v>75</v>
      </c>
      <c r="U189" s="417">
        <f t="shared" si="64"/>
        <v>30</v>
      </c>
      <c r="V189" s="417">
        <f t="shared" si="64"/>
        <v>60</v>
      </c>
      <c r="W189" s="417">
        <f t="shared" si="64"/>
        <v>60</v>
      </c>
      <c r="X189" s="417">
        <f t="shared" si="64"/>
        <v>15</v>
      </c>
      <c r="Y189" s="417">
        <f t="shared" si="64"/>
        <v>0</v>
      </c>
      <c r="Z189" s="417">
        <f t="shared" si="64"/>
        <v>30</v>
      </c>
      <c r="AA189" s="448"/>
      <c r="AB189" s="346"/>
    </row>
    <row r="190" spans="1:28" s="21" customFormat="1" ht="20.149999999999999" customHeight="1" thickBot="1">
      <c r="A190" s="609"/>
      <c r="B190" s="557"/>
      <c r="C190" s="579"/>
      <c r="D190" s="479"/>
      <c r="E190" s="481"/>
      <c r="F190" s="581"/>
      <c r="G190" s="479"/>
      <c r="H190" s="479"/>
      <c r="I190" s="479"/>
      <c r="J190" s="481"/>
      <c r="K190" s="455">
        <f>SUM(K189:N189)</f>
        <v>210</v>
      </c>
      <c r="L190" s="456"/>
      <c r="M190" s="456"/>
      <c r="N190" s="457"/>
      <c r="O190" s="455">
        <f>SUM(O189:R189)</f>
        <v>300</v>
      </c>
      <c r="P190" s="456"/>
      <c r="Q190" s="456"/>
      <c r="R190" s="457"/>
      <c r="S190" s="455">
        <f>SUM(S189:V189)</f>
        <v>315</v>
      </c>
      <c r="T190" s="456"/>
      <c r="U190" s="456"/>
      <c r="V190" s="457"/>
      <c r="W190" s="455">
        <f>SUM(W189:Z189)</f>
        <v>105</v>
      </c>
      <c r="X190" s="456"/>
      <c r="Y190" s="456"/>
      <c r="Z190" s="457"/>
      <c r="AA190" s="448" t="b">
        <f>SUM(K190:Z190)=F189</f>
        <v>1</v>
      </c>
      <c r="AB190" s="346"/>
    </row>
    <row r="191" spans="1:28" s="21" customFormat="1" ht="20.149999999999999" customHeight="1">
      <c r="A191" s="609"/>
      <c r="B191" s="557"/>
      <c r="C191" s="589" t="s">
        <v>20</v>
      </c>
      <c r="D191" s="590"/>
      <c r="E191" s="591"/>
      <c r="F191" s="604" t="s">
        <v>21</v>
      </c>
      <c r="G191" s="483"/>
      <c r="H191" s="483"/>
      <c r="I191" s="483"/>
      <c r="J191" s="484"/>
      <c r="K191" s="598">
        <f>SUM(IF(COUNTA(K178:N178)&gt;0,$C178,0),IF(COUNTA(K179:N179)&gt;0,$C179,0),IF(COUNTA(K180:N180)&gt;0,$C180,0),IF(COUNTA(K181:N181)&gt;0,$C181,0),IF(COUNTA(K182:N182)&gt;0,$C182,0),IF(COUNTA(K183:N183)&gt;0,$C183,0),K$95)</f>
        <v>3</v>
      </c>
      <c r="L191" s="599"/>
      <c r="M191" s="599"/>
      <c r="N191" s="600"/>
      <c r="O191" s="598">
        <f t="shared" ref="O191" si="65">SUM(IF(COUNTA(O178:R178)&gt;0,$C178,0),IF(COUNTA(O179:R179)&gt;0,$C179,0),IF(COUNTA(O180:R180)&gt;0,$C180,0),IF(COUNTA(O181:R181)&gt;0,$C181,0),IF(COUNTA(O182:R182)&gt;0,$C182,0),IF(COUNTA(O183:R183)&gt;0,$C183,0),O$95)</f>
        <v>3</v>
      </c>
      <c r="P191" s="599"/>
      <c r="Q191" s="599"/>
      <c r="R191" s="600"/>
      <c r="S191" s="598">
        <f t="shared" ref="S191" si="66">SUM(IF(COUNTA(S178:V178)&gt;0,$C178,0),IF(COUNTA(S179:V179)&gt;0,$C179,0),IF(COUNTA(S180:V180)&gt;0,$C180,0),IF(COUNTA(S181:V181)&gt;0,$C181,0),IF(COUNTA(S182:V182)&gt;0,$C182,0),IF(COUNTA(S183:V183)&gt;0,$C183,0),S$95)</f>
        <v>4</v>
      </c>
      <c r="T191" s="599"/>
      <c r="U191" s="599"/>
      <c r="V191" s="600"/>
      <c r="W191" s="598">
        <f t="shared" ref="W191" si="67">SUM(IF(COUNTA(W178:Z178)&gt;0,$C178,0),IF(COUNTA(W179:Z179)&gt;0,$C179,0),IF(COUNTA(W180:Z180)&gt;0,$C180,0),IF(COUNTA(W181:Z181)&gt;0,$C181,0),IF(COUNTA(W182:Z182)&gt;0,$C182,0),IF(COUNTA(W183:Z183)&gt;0,$C183,0),W$95)</f>
        <v>1</v>
      </c>
      <c r="X191" s="599"/>
      <c r="Y191" s="599"/>
      <c r="Z191" s="600"/>
      <c r="AA191" s="446">
        <f>SUM(K191:Z191)</f>
        <v>11</v>
      </c>
      <c r="AB191" s="346" t="b">
        <f>AA191=C189</f>
        <v>1</v>
      </c>
    </row>
    <row r="192" spans="1:28" s="21" customFormat="1" ht="20.149999999999999" customHeight="1">
      <c r="A192" s="609"/>
      <c r="B192" s="557"/>
      <c r="C192" s="592"/>
      <c r="D192" s="593"/>
      <c r="E192" s="594"/>
      <c r="F192" s="601" t="s">
        <v>22</v>
      </c>
      <c r="G192" s="602"/>
      <c r="H192" s="602"/>
      <c r="I192" s="602"/>
      <c r="J192" s="603"/>
      <c r="K192" s="458">
        <f>SUM(IF(COUNTA(K178:N178)&gt;0,$D178,0),IF(COUNTA(K179:N179)&gt;0,$D179,0),IF(COUNTA(K180:N180)&gt;0,$D180,0),IF(COUNTA(K181:N181)&gt;0,$D181,0),IF(COUNTA(K182:N182)&gt;0,$D182/3,0),IF(COUNTA(K183:N183)&gt;0,$D183,0),K$96)</f>
        <v>10</v>
      </c>
      <c r="L192" s="459"/>
      <c r="M192" s="459"/>
      <c r="N192" s="460"/>
      <c r="O192" s="458">
        <f t="shared" ref="O192" si="68">SUM(IF(COUNTA(O178:R178)&gt;0,$D178,0),IF(COUNTA(O179:R179)&gt;0,$D179,0),IF(COUNTA(O180:R180)&gt;0,$D180,0),IF(COUNTA(O181:R181)&gt;0,$D181,0),IF(COUNTA(O182:R182)&gt;0,$D182/3,0),IF(COUNTA(O183:R183)&gt;0,$D183,0),O$96)</f>
        <v>10</v>
      </c>
      <c r="P192" s="459"/>
      <c r="Q192" s="459"/>
      <c r="R192" s="460"/>
      <c r="S192" s="458">
        <f t="shared" ref="S192" si="69">SUM(IF(COUNTA(S178:V178)&gt;0,$D178,0),IF(COUNTA(S179:V179)&gt;0,$D179,0),IF(COUNTA(S180:V180)&gt;0,$D180,0),IF(COUNTA(S181:V181)&gt;0,$D181,0),IF(COUNTA(S182:V182)&gt;0,$D182/3,0),IF(COUNTA(S183:V183)&gt;0,$D183,0),S$96)</f>
        <v>12</v>
      </c>
      <c r="T192" s="459"/>
      <c r="U192" s="459"/>
      <c r="V192" s="460"/>
      <c r="W192" s="458">
        <f t="shared" ref="W192" si="70">SUM(IF(COUNTA(W178:Z178)&gt;0,$D178,0),IF(COUNTA(W179:Z179)&gt;0,$D179,0),IF(COUNTA(W180:Z180)&gt;0,$D180,0),IF(COUNTA(W181:Z181)&gt;0,$D181,0),IF(COUNTA(W182:Z182)&gt;0,$D182/3,0),IF(COUNTA(W183:Z183)&gt;0,$D183,0),W$96)</f>
        <v>3</v>
      </c>
      <c r="X192" s="459"/>
      <c r="Y192" s="459"/>
      <c r="Z192" s="460"/>
      <c r="AA192" s="446">
        <f>SUM(K192:Z192)</f>
        <v>35</v>
      </c>
      <c r="AB192" s="346" t="b">
        <f>AA192=D189</f>
        <v>1</v>
      </c>
    </row>
    <row r="193" spans="1:28" s="21" customFormat="1" ht="20.149999999999999" customHeight="1" thickBot="1">
      <c r="A193" s="610"/>
      <c r="B193" s="559"/>
      <c r="C193" s="595"/>
      <c r="D193" s="596"/>
      <c r="E193" s="597"/>
      <c r="F193" s="461" t="s">
        <v>39</v>
      </c>
      <c r="G193" s="462"/>
      <c r="H193" s="462"/>
      <c r="I193" s="462"/>
      <c r="J193" s="463"/>
      <c r="K193" s="455">
        <f>SUM(IF(COUNTA(K178:N178)&gt;0,$E178,0),IF(COUNTA(K179:N179)&gt;0,$E179,0),IF(COUNTA(K180:N180)&gt;0,$E180,0),IF(COUNTA(K181:N181)&gt;0,$E181,0),IF(COUNTA(K182:N182)&gt;0,$E182/3,0),IF(COUNTA(K183:N183)&gt;0,$E183,0),K$97)</f>
        <v>30</v>
      </c>
      <c r="L193" s="456"/>
      <c r="M193" s="456"/>
      <c r="N193" s="457"/>
      <c r="O193" s="455">
        <f t="shared" ref="O193" si="71">SUM(IF(COUNTA(O178:R178)&gt;0,$E178,0),IF(COUNTA(O179:R179)&gt;0,$E179,0),IF(COUNTA(O180:R180)&gt;0,$E180,0),IF(COUNTA(O181:R181)&gt;0,$E181,0),IF(COUNTA(O182:R182)&gt;0,$E182/3,0),IF(COUNTA(O183:R183)&gt;0,$E183,0),O$97)</f>
        <v>30</v>
      </c>
      <c r="P193" s="456"/>
      <c r="Q193" s="456"/>
      <c r="R193" s="457"/>
      <c r="S193" s="455">
        <f t="shared" ref="S193" si="72">SUM(IF(COUNTA(S178:V178)&gt;0,$E178,0),IF(COUNTA(S179:V179)&gt;0,$E179,0),IF(COUNTA(S180:V180)&gt;0,$E180,0),IF(COUNTA(S181:V181)&gt;0,$E181,0),IF(COUNTA(S182:V182)&gt;0,$E182/3,0),IF(COUNTA(S183:V183)&gt;0,$E183,0),S$97)</f>
        <v>30</v>
      </c>
      <c r="T193" s="456"/>
      <c r="U193" s="456"/>
      <c r="V193" s="457"/>
      <c r="W193" s="455">
        <f t="shared" ref="W193" si="73">SUM(IF(COUNTA(W178:Z178)&gt;0,$E178,0),IF(COUNTA(W179:Z179)&gt;0,$E179,0),IF(COUNTA(W180:Z180)&gt;0,$E180,0),IF(COUNTA(W181:Z181)&gt;0,$E181,0),IF(COUNTA(W182:Z182)&gt;0,$E182/3,0),IF(COUNTA(W183:Z183)&gt;0,$E183,0),W$97)</f>
        <v>30</v>
      </c>
      <c r="X193" s="456"/>
      <c r="Y193" s="456"/>
      <c r="Z193" s="457"/>
      <c r="AA193" s="446">
        <f>SUM(K193:Z193)</f>
        <v>120</v>
      </c>
      <c r="AB193" s="346" t="b">
        <f>AA193=E189</f>
        <v>1</v>
      </c>
    </row>
    <row r="194" spans="1:28" ht="18" customHeight="1">
      <c r="A194" s="91"/>
      <c r="B194" s="92"/>
      <c r="C194" s="92"/>
      <c r="D194" s="92"/>
      <c r="E194" s="92"/>
      <c r="F194" s="92"/>
      <c r="G194" s="92"/>
      <c r="H194" s="92"/>
      <c r="I194" s="92"/>
      <c r="J194" s="92"/>
      <c r="K194" s="188"/>
      <c r="L194" s="188"/>
      <c r="M194" s="188"/>
      <c r="N194" s="189"/>
      <c r="O194" s="190"/>
      <c r="P194" s="188"/>
      <c r="Q194" s="188"/>
      <c r="R194" s="188"/>
      <c r="S194" s="188"/>
      <c r="T194" s="188"/>
      <c r="U194" s="188"/>
      <c r="V194" s="188"/>
      <c r="W194" s="188"/>
      <c r="X194" s="188"/>
      <c r="Y194" s="188"/>
      <c r="Z194" s="189"/>
    </row>
    <row r="195" spans="1:28" ht="18" customHeight="1">
      <c r="A195" s="379" t="s">
        <v>23</v>
      </c>
      <c r="B195" s="9"/>
      <c r="C195" s="9"/>
      <c r="D195" s="9"/>
      <c r="E195" s="9"/>
      <c r="F195" s="9"/>
      <c r="G195" s="9"/>
      <c r="H195" s="9"/>
      <c r="I195" s="9"/>
      <c r="J195" s="9"/>
      <c r="K195" s="191"/>
      <c r="L195" s="191"/>
      <c r="M195" s="191"/>
      <c r="N195" s="192"/>
      <c r="O195" s="193"/>
      <c r="P195" s="191" t="s">
        <v>60</v>
      </c>
      <c r="Q195" s="194"/>
      <c r="R195" s="195"/>
      <c r="S195" s="195"/>
      <c r="T195" s="195"/>
      <c r="U195" s="195"/>
      <c r="V195" s="176" t="str">
        <f>$V$42</f>
        <v>2023/2024</v>
      </c>
      <c r="W195" s="196"/>
      <c r="Y195" s="195"/>
      <c r="Z195" s="198"/>
    </row>
    <row r="196" spans="1:28" ht="18" customHeight="1">
      <c r="A196" s="379"/>
      <c r="B196" s="5" t="str">
        <f>$B$43</f>
        <v>1. Język obcy do wyboru spośród: 1. Język angielski. 2. Język niemiecki. 3. Język rosyjski.</v>
      </c>
      <c r="C196" s="9"/>
      <c r="D196" s="9"/>
      <c r="E196" s="9"/>
      <c r="F196" s="9"/>
      <c r="G196" s="9"/>
      <c r="H196" s="9"/>
      <c r="I196" s="9"/>
      <c r="J196" s="9"/>
      <c r="K196" s="191"/>
      <c r="L196" s="191"/>
      <c r="M196" s="191"/>
      <c r="N196" s="192"/>
      <c r="O196" s="193"/>
      <c r="P196" s="191"/>
      <c r="Q196" s="194"/>
      <c r="R196" s="195"/>
      <c r="S196" s="195"/>
      <c r="T196" s="195"/>
      <c r="U196" s="195"/>
      <c r="V196" s="195"/>
      <c r="W196" s="196"/>
      <c r="Y196" s="195"/>
      <c r="Z196" s="198"/>
    </row>
    <row r="197" spans="1:28" ht="18" customHeight="1">
      <c r="A197" s="379"/>
      <c r="B197" s="5" t="str">
        <f>$B$44</f>
        <v>2. Studentów obowiązuje zaliczenie na ocenę wszystkich przedmiotów.</v>
      </c>
      <c r="C197" s="9"/>
      <c r="D197" s="9"/>
      <c r="E197" s="9"/>
      <c r="F197" s="9"/>
      <c r="G197" s="9"/>
      <c r="H197" s="9"/>
      <c r="I197" s="9"/>
      <c r="J197" s="9"/>
      <c r="K197" s="191"/>
      <c r="L197" s="191"/>
      <c r="M197" s="191"/>
      <c r="N197" s="192"/>
      <c r="O197" s="193"/>
      <c r="P197" s="191"/>
      <c r="Q197" s="194"/>
      <c r="R197" s="195"/>
      <c r="S197" s="195"/>
      <c r="T197" s="195"/>
      <c r="U197" s="195"/>
      <c r="V197" s="195"/>
      <c r="W197" s="196"/>
      <c r="Y197" s="195"/>
      <c r="Z197" s="198"/>
    </row>
    <row r="198" spans="1:28" ht="18" customHeight="1">
      <c r="A198" s="380"/>
      <c r="B198" s="5" t="str">
        <f>$B$45</f>
        <v>3. Warunkiem zaliczenia ostatniego semestru Seminarium dyplomowego jest przygotowanie i złożenie pracy dyplomowej w systemie APD.</v>
      </c>
      <c r="C198" s="4"/>
      <c r="D198" s="4"/>
      <c r="E198" s="4"/>
      <c r="F198" s="4"/>
      <c r="G198" s="4"/>
      <c r="H198" s="4"/>
      <c r="I198" s="4"/>
      <c r="J198" s="4"/>
      <c r="K198" s="195"/>
      <c r="L198" s="195"/>
      <c r="M198" s="195"/>
      <c r="N198" s="198"/>
      <c r="O198" s="199"/>
      <c r="P198" s="200" t="s">
        <v>24</v>
      </c>
      <c r="Q198" s="194"/>
      <c r="R198" s="201"/>
      <c r="S198" s="201"/>
      <c r="T198" s="201"/>
      <c r="U198" s="201"/>
      <c r="V198" s="201"/>
      <c r="W198" s="201"/>
      <c r="X198" s="201"/>
      <c r="Y198" s="201"/>
      <c r="Z198" s="381"/>
    </row>
    <row r="199" spans="1:28" ht="18" customHeight="1">
      <c r="A199" s="380"/>
      <c r="B199" s="5" t="str">
        <f>$B$46</f>
        <v>4. Możliwość realizacji wybranych wykładów metodą synchroniczną w przypadku studiów w formule „Studiuj i pracuj”.</v>
      </c>
      <c r="C199" s="15"/>
      <c r="D199" s="4"/>
      <c r="E199" s="4"/>
      <c r="F199" s="4"/>
      <c r="G199" s="4"/>
      <c r="H199" s="4"/>
      <c r="I199" s="4"/>
      <c r="J199" s="4"/>
      <c r="K199" s="195"/>
      <c r="L199" s="195"/>
      <c r="M199" s="195"/>
      <c r="N199" s="198"/>
      <c r="O199" s="199"/>
      <c r="P199" s="191" t="s">
        <v>10</v>
      </c>
      <c r="Q199" s="202" t="s">
        <v>49</v>
      </c>
      <c r="R199" s="201"/>
      <c r="S199" s="201"/>
      <c r="T199" s="201"/>
      <c r="U199" s="201"/>
      <c r="V199" s="201"/>
      <c r="W199" s="201"/>
      <c r="X199" s="201"/>
      <c r="Y199" s="201"/>
      <c r="Z199" s="381"/>
    </row>
    <row r="200" spans="1:28" ht="18" customHeight="1">
      <c r="A200" s="380"/>
      <c r="B200" s="138"/>
      <c r="C200" s="5"/>
      <c r="D200" s="9"/>
      <c r="E200" s="9"/>
      <c r="F200" s="9"/>
      <c r="G200" s="9"/>
      <c r="H200" s="9"/>
      <c r="I200" s="9"/>
      <c r="J200" s="9"/>
      <c r="K200" s="191"/>
      <c r="L200" s="191"/>
      <c r="M200" s="191"/>
      <c r="N200" s="192"/>
      <c r="O200" s="199"/>
      <c r="P200" s="191" t="s">
        <v>11</v>
      </c>
      <c r="Q200" s="202" t="s">
        <v>50</v>
      </c>
      <c r="R200" s="201"/>
      <c r="S200" s="201"/>
      <c r="T200" s="191"/>
      <c r="U200" s="201"/>
      <c r="V200" s="201"/>
      <c r="W200" s="201"/>
      <c r="X200" s="201"/>
      <c r="Y200" s="201"/>
      <c r="Z200" s="381"/>
    </row>
    <row r="201" spans="1:28" ht="18" customHeight="1">
      <c r="A201" s="380"/>
      <c r="C201" s="15"/>
      <c r="D201" s="9"/>
      <c r="E201" s="9"/>
      <c r="F201" s="9"/>
      <c r="G201" s="9"/>
      <c r="H201" s="9"/>
      <c r="I201" s="9"/>
      <c r="J201" s="9"/>
      <c r="K201" s="191"/>
      <c r="L201" s="191"/>
      <c r="M201" s="191"/>
      <c r="N201" s="192"/>
      <c r="O201" s="199"/>
      <c r="P201" s="191" t="s">
        <v>12</v>
      </c>
      <c r="Q201" s="202" t="s">
        <v>51</v>
      </c>
      <c r="R201" s="201"/>
      <c r="S201" s="201"/>
      <c r="T201" s="201"/>
      <c r="U201" s="201"/>
      <c r="V201" s="201"/>
      <c r="W201" s="201"/>
      <c r="X201" s="201"/>
      <c r="Y201" s="201"/>
      <c r="Z201" s="381"/>
    </row>
    <row r="202" spans="1:28" ht="18" customHeight="1">
      <c r="A202" s="380"/>
      <c r="B202" s="15"/>
      <c r="C202" s="15"/>
      <c r="D202" s="9"/>
      <c r="E202" s="9"/>
      <c r="F202" s="9"/>
      <c r="G202" s="9"/>
      <c r="H202" s="9"/>
      <c r="I202" s="9"/>
      <c r="J202" s="9"/>
      <c r="K202" s="191"/>
      <c r="L202" s="191"/>
      <c r="M202" s="191"/>
      <c r="N202" s="192"/>
      <c r="O202" s="199"/>
      <c r="P202" s="191" t="s">
        <v>47</v>
      </c>
      <c r="Q202" s="202" t="s">
        <v>52</v>
      </c>
      <c r="R202" s="201"/>
      <c r="S202" s="201"/>
      <c r="T202" s="201"/>
      <c r="U202" s="201"/>
      <c r="V202" s="201"/>
      <c r="W202" s="201"/>
      <c r="X202" s="201"/>
      <c r="Y202" s="201"/>
      <c r="Z202" s="381"/>
    </row>
    <row r="203" spans="1:28" ht="18" customHeight="1">
      <c r="A203" s="380"/>
      <c r="B203" s="15"/>
      <c r="C203" s="15"/>
      <c r="D203" s="9"/>
      <c r="E203" s="9"/>
      <c r="F203" s="9"/>
      <c r="G203" s="9"/>
      <c r="H203" s="9"/>
      <c r="I203" s="9"/>
      <c r="J203" s="9"/>
      <c r="K203" s="191"/>
      <c r="L203" s="191"/>
      <c r="M203" s="191"/>
      <c r="N203" s="192"/>
      <c r="O203" s="199"/>
      <c r="P203" s="191" t="s">
        <v>25</v>
      </c>
      <c r="Q203" s="202" t="s">
        <v>53</v>
      </c>
      <c r="R203" s="201"/>
      <c r="S203" s="201"/>
      <c r="T203" s="201"/>
      <c r="U203" s="191"/>
      <c r="V203" s="191"/>
      <c r="W203" s="191"/>
      <c r="X203" s="191"/>
      <c r="Y203" s="201"/>
      <c r="Z203" s="381"/>
    </row>
    <row r="204" spans="1:28" ht="18" customHeight="1">
      <c r="A204" s="382"/>
      <c r="B204" s="15"/>
      <c r="C204" s="15"/>
      <c r="D204" s="9"/>
      <c r="E204" s="9"/>
      <c r="F204" s="9"/>
      <c r="G204" s="9"/>
      <c r="H204" s="9"/>
      <c r="I204" s="9"/>
      <c r="J204" s="9"/>
      <c r="K204" s="191"/>
      <c r="L204" s="191"/>
      <c r="M204" s="191"/>
      <c r="N204" s="192"/>
      <c r="O204" s="199"/>
      <c r="P204" s="191" t="s">
        <v>54</v>
      </c>
      <c r="Q204" s="202" t="s">
        <v>55</v>
      </c>
      <c r="R204" s="201"/>
      <c r="S204" s="201"/>
      <c r="T204" s="201"/>
      <c r="U204" s="201"/>
      <c r="V204" s="201"/>
      <c r="W204" s="201"/>
      <c r="X204" s="201"/>
      <c r="Y204" s="201"/>
      <c r="Z204" s="381"/>
    </row>
    <row r="205" spans="1:28" ht="18" customHeight="1" thickBot="1">
      <c r="A205" s="382"/>
      <c r="B205" s="15"/>
      <c r="C205" s="15"/>
      <c r="D205" s="9"/>
      <c r="E205" s="9"/>
      <c r="F205" s="9"/>
      <c r="G205" s="9"/>
      <c r="H205" s="9"/>
      <c r="I205" s="9"/>
      <c r="J205" s="9"/>
      <c r="K205" s="191"/>
      <c r="L205" s="191"/>
      <c r="M205" s="191"/>
      <c r="N205" s="192"/>
      <c r="O205" s="199"/>
      <c r="P205" s="203"/>
      <c r="Q205" s="204" t="s">
        <v>26</v>
      </c>
      <c r="R205" s="191" t="s">
        <v>27</v>
      </c>
      <c r="S205" s="201"/>
      <c r="T205" s="201"/>
      <c r="U205" s="201"/>
      <c r="V205" s="201"/>
      <c r="W205" s="201"/>
      <c r="X205" s="201"/>
      <c r="Y205" s="201"/>
      <c r="Z205" s="381"/>
    </row>
    <row r="206" spans="1:28" ht="18" customHeight="1" thickBot="1">
      <c r="A206" s="382"/>
      <c r="B206" s="15"/>
      <c r="C206" s="15"/>
      <c r="D206" s="9"/>
      <c r="E206" s="9"/>
      <c r="F206" s="9"/>
      <c r="G206" s="9"/>
      <c r="H206" s="9"/>
      <c r="I206" s="9"/>
      <c r="J206" s="9"/>
      <c r="K206" s="191"/>
      <c r="L206" s="191"/>
      <c r="M206" s="191"/>
      <c r="N206" s="192"/>
      <c r="O206" s="199"/>
      <c r="P206" s="404"/>
      <c r="Q206" s="405" t="s">
        <v>26</v>
      </c>
      <c r="R206" s="191" t="s">
        <v>221</v>
      </c>
      <c r="S206" s="201"/>
      <c r="T206" s="201"/>
      <c r="U206" s="201"/>
      <c r="V206" s="201"/>
      <c r="W206" s="201"/>
      <c r="X206" s="201"/>
      <c r="Y206" s="201"/>
      <c r="Z206" s="381"/>
    </row>
    <row r="207" spans="1:28" ht="18" customHeight="1">
      <c r="A207" s="382"/>
      <c r="B207" s="15"/>
      <c r="C207" s="15"/>
      <c r="D207" s="9"/>
      <c r="E207" s="9"/>
      <c r="F207" s="9"/>
      <c r="G207" s="9"/>
      <c r="H207" s="9"/>
      <c r="I207" s="9"/>
      <c r="J207" s="9"/>
      <c r="K207" s="191"/>
      <c r="L207" s="191"/>
      <c r="M207" s="191"/>
      <c r="N207" s="192"/>
      <c r="O207" s="199"/>
      <c r="P207" s="205"/>
      <c r="Q207" s="204"/>
      <c r="R207" s="191"/>
      <c r="S207" s="201"/>
      <c r="T207" s="201"/>
      <c r="U207" s="201"/>
      <c r="V207" s="201"/>
      <c r="W207" s="201"/>
      <c r="X207" s="201"/>
      <c r="Y207" s="201"/>
      <c r="Z207" s="381"/>
    </row>
    <row r="208" spans="1:28" ht="18" customHeight="1" thickBot="1">
      <c r="A208" s="383"/>
      <c r="B208" s="29"/>
      <c r="C208" s="29"/>
      <c r="D208" s="30"/>
      <c r="E208" s="30"/>
      <c r="F208" s="30"/>
      <c r="G208" s="30"/>
      <c r="H208" s="30"/>
      <c r="I208" s="30"/>
      <c r="J208" s="29"/>
      <c r="K208" s="384"/>
      <c r="L208" s="384"/>
      <c r="M208" s="384"/>
      <c r="N208" s="385"/>
      <c r="O208" s="770" t="s">
        <v>36</v>
      </c>
      <c r="P208" s="771"/>
      <c r="Q208" s="771"/>
      <c r="R208" s="771"/>
      <c r="S208" s="771"/>
      <c r="T208" s="771"/>
      <c r="U208" s="771"/>
      <c r="V208" s="771"/>
      <c r="W208" s="771"/>
      <c r="X208" s="771"/>
      <c r="Y208" s="771"/>
      <c r="Z208" s="772"/>
    </row>
    <row r="209" spans="1:27" ht="18" customHeight="1">
      <c r="A209" s="374"/>
      <c r="B209" s="375"/>
      <c r="C209" s="763" t="str">
        <f>$C$3</f>
        <v>PLAN STUDIÓW NR IX</v>
      </c>
      <c r="D209" s="764"/>
      <c r="E209" s="764"/>
      <c r="F209" s="764"/>
      <c r="G209" s="764"/>
      <c r="H209" s="764"/>
      <c r="I209" s="764"/>
      <c r="J209" s="764"/>
      <c r="K209" s="764"/>
      <c r="L209" s="764"/>
      <c r="M209" s="764"/>
      <c r="N209" s="764"/>
      <c r="O209" s="764"/>
      <c r="P209" s="764"/>
      <c r="Q209" s="764"/>
      <c r="R209" s="765"/>
      <c r="S209" s="767"/>
      <c r="T209" s="768"/>
      <c r="U209" s="768"/>
      <c r="V209" s="768"/>
      <c r="W209" s="768"/>
      <c r="X209" s="768"/>
      <c r="Y209" s="768"/>
      <c r="Z209" s="769"/>
    </row>
    <row r="210" spans="1:27" ht="18" customHeight="1">
      <c r="A210" s="766" t="s">
        <v>74</v>
      </c>
      <c r="B210" s="543"/>
      <c r="C210" s="539"/>
      <c r="D210" s="540"/>
      <c r="E210" s="540"/>
      <c r="F210" s="540"/>
      <c r="G210" s="540"/>
      <c r="H210" s="540"/>
      <c r="I210" s="540"/>
      <c r="J210" s="540"/>
      <c r="K210" s="540"/>
      <c r="L210" s="540"/>
      <c r="M210" s="540"/>
      <c r="N210" s="540"/>
      <c r="O210" s="540"/>
      <c r="P210" s="540"/>
      <c r="Q210" s="540"/>
      <c r="R210" s="541"/>
      <c r="S210" s="171"/>
      <c r="T210" s="172"/>
      <c r="U210" s="172"/>
      <c r="V210" s="172"/>
      <c r="W210" s="172"/>
      <c r="X210" s="172"/>
      <c r="Y210" s="172"/>
      <c r="Z210" s="376"/>
    </row>
    <row r="211" spans="1:27" ht="18" customHeight="1">
      <c r="A211" s="377"/>
      <c r="B211" s="86"/>
      <c r="C211" s="539"/>
      <c r="D211" s="540"/>
      <c r="E211" s="540"/>
      <c r="F211" s="540"/>
      <c r="G211" s="540"/>
      <c r="H211" s="540"/>
      <c r="I211" s="540"/>
      <c r="J211" s="540"/>
      <c r="K211" s="540"/>
      <c r="L211" s="540"/>
      <c r="M211" s="540"/>
      <c r="N211" s="540"/>
      <c r="O211" s="540"/>
      <c r="P211" s="540"/>
      <c r="Q211" s="540"/>
      <c r="R211" s="541"/>
      <c r="S211" s="171"/>
      <c r="T211" s="172"/>
      <c r="U211" s="172"/>
      <c r="V211" s="172"/>
      <c r="W211" s="172"/>
      <c r="X211" s="172"/>
      <c r="Y211" s="172"/>
      <c r="Z211" s="376"/>
    </row>
    <row r="212" spans="1:27" ht="20.149999999999999" customHeight="1">
      <c r="A212" s="377"/>
      <c r="B212" s="86"/>
      <c r="C212" s="80" t="s">
        <v>109</v>
      </c>
      <c r="D212" s="343"/>
      <c r="E212" s="343"/>
      <c r="F212" s="343"/>
      <c r="G212" s="81" t="s">
        <v>110</v>
      </c>
      <c r="H212" s="343"/>
      <c r="I212" s="343"/>
      <c r="J212" s="343"/>
      <c r="K212" s="174"/>
      <c r="L212" s="174"/>
      <c r="M212" s="174"/>
      <c r="N212" s="174"/>
      <c r="O212" s="174"/>
      <c r="P212" s="174"/>
      <c r="Q212" s="174"/>
      <c r="R212" s="175"/>
      <c r="S212" s="171"/>
      <c r="T212" s="172"/>
      <c r="U212" s="172"/>
      <c r="V212" s="172"/>
      <c r="W212" s="172"/>
      <c r="X212" s="172"/>
      <c r="Y212" s="172"/>
      <c r="Z212" s="376"/>
    </row>
    <row r="213" spans="1:27" ht="18" customHeight="1">
      <c r="A213" s="743"/>
      <c r="B213" s="495"/>
      <c r="C213" s="80" t="s">
        <v>59</v>
      </c>
      <c r="D213" s="69"/>
      <c r="E213" s="69"/>
      <c r="G213" s="81" t="s">
        <v>71</v>
      </c>
      <c r="H213" s="82"/>
      <c r="I213" s="81"/>
      <c r="J213" s="6"/>
      <c r="K213" s="176"/>
      <c r="L213" s="176"/>
      <c r="M213" s="176"/>
      <c r="N213" s="176"/>
      <c r="O213" s="177"/>
      <c r="P213" s="177"/>
      <c r="Q213" s="177"/>
      <c r="R213" s="178"/>
      <c r="S213" s="182"/>
      <c r="T213" s="183"/>
      <c r="U213" s="183"/>
      <c r="V213" s="183"/>
      <c r="W213" s="183"/>
      <c r="X213" s="183"/>
      <c r="Y213" s="183"/>
      <c r="Z213" s="376"/>
    </row>
    <row r="214" spans="1:27" ht="18" customHeight="1">
      <c r="A214" s="743"/>
      <c r="B214" s="495"/>
      <c r="C214" s="80" t="s">
        <v>58</v>
      </c>
      <c r="D214" s="69"/>
      <c r="E214" s="69"/>
      <c r="G214" s="81" t="s">
        <v>78</v>
      </c>
      <c r="H214" s="82"/>
      <c r="I214" s="81"/>
      <c r="J214" s="6"/>
      <c r="K214" s="176"/>
      <c r="L214" s="176"/>
      <c r="M214" s="176"/>
      <c r="N214" s="176"/>
      <c r="O214" s="177"/>
      <c r="P214" s="177"/>
      <c r="Q214" s="177"/>
      <c r="R214" s="178"/>
      <c r="S214" s="496" t="s">
        <v>195</v>
      </c>
      <c r="T214" s="497"/>
      <c r="U214" s="497"/>
      <c r="V214" s="497"/>
      <c r="W214" s="497"/>
      <c r="X214" s="497"/>
      <c r="Y214" s="497"/>
      <c r="Z214" s="744"/>
    </row>
    <row r="215" spans="1:27" ht="18" customHeight="1">
      <c r="A215" s="745"/>
      <c r="B215" s="500"/>
      <c r="C215" s="80" t="s">
        <v>1</v>
      </c>
      <c r="D215" s="80"/>
      <c r="E215" s="80"/>
      <c r="G215" s="81" t="s">
        <v>72</v>
      </c>
      <c r="H215" s="82"/>
      <c r="I215" s="81"/>
      <c r="J215" s="6"/>
      <c r="K215" s="176"/>
      <c r="L215" s="176"/>
      <c r="M215" s="176"/>
      <c r="N215" s="176"/>
      <c r="O215" s="177"/>
      <c r="P215" s="177"/>
      <c r="Q215" s="177"/>
      <c r="R215" s="178"/>
      <c r="S215" s="496" t="s">
        <v>196</v>
      </c>
      <c r="T215" s="497"/>
      <c r="U215" s="497"/>
      <c r="V215" s="497"/>
      <c r="W215" s="497"/>
      <c r="X215" s="497"/>
      <c r="Y215" s="497"/>
      <c r="Z215" s="744"/>
    </row>
    <row r="216" spans="1:27" ht="18" customHeight="1">
      <c r="A216" s="743"/>
      <c r="B216" s="495"/>
      <c r="C216" s="83" t="s">
        <v>2</v>
      </c>
      <c r="D216" s="80"/>
      <c r="E216" s="80"/>
      <c r="G216" s="81" t="str">
        <f>G12</f>
        <v xml:space="preserve">NOWOCZESNY MARKETING </v>
      </c>
      <c r="H216" s="82"/>
      <c r="I216" s="68"/>
      <c r="J216" s="6"/>
      <c r="K216" s="176"/>
      <c r="L216" s="176"/>
      <c r="M216" s="176"/>
      <c r="N216" s="176"/>
      <c r="O216" s="177"/>
      <c r="P216" s="177"/>
      <c r="Q216" s="177"/>
      <c r="R216" s="178"/>
      <c r="S216" s="182"/>
      <c r="T216" s="183"/>
      <c r="U216" s="183"/>
      <c r="V216" s="183"/>
      <c r="W216" s="183"/>
      <c r="X216" s="183"/>
      <c r="Y216" s="183"/>
      <c r="Z216" s="376"/>
    </row>
    <row r="217" spans="1:27" ht="18" customHeight="1" thickBot="1">
      <c r="A217" s="378"/>
      <c r="B217" s="67"/>
      <c r="C217" s="18"/>
      <c r="D217" s="5"/>
      <c r="E217" s="5"/>
      <c r="F217" s="5"/>
      <c r="G217" s="5"/>
      <c r="H217" s="19"/>
      <c r="I217" s="5"/>
      <c r="J217" s="19"/>
      <c r="K217" s="176"/>
      <c r="L217" s="176"/>
      <c r="M217" s="176"/>
      <c r="N217" s="176"/>
      <c r="O217" s="177"/>
      <c r="P217" s="177"/>
      <c r="Q217" s="177"/>
      <c r="R217" s="178"/>
      <c r="S217" s="501"/>
      <c r="T217" s="502"/>
      <c r="U217" s="502"/>
      <c r="V217" s="502"/>
      <c r="W217" s="502"/>
      <c r="X217" s="502"/>
      <c r="Y217" s="502"/>
      <c r="Z217" s="746"/>
    </row>
    <row r="218" spans="1:27" ht="18" customHeight="1" thickBot="1">
      <c r="A218" s="747"/>
      <c r="B218" s="505"/>
      <c r="C218" s="505"/>
      <c r="D218" s="505"/>
      <c r="E218" s="505"/>
      <c r="F218" s="505"/>
      <c r="G218" s="505"/>
      <c r="H218" s="505"/>
      <c r="I218" s="505"/>
      <c r="J218" s="505"/>
      <c r="K218" s="505"/>
      <c r="L218" s="505"/>
      <c r="M218" s="505"/>
      <c r="N218" s="505"/>
      <c r="O218" s="505"/>
      <c r="P218" s="505"/>
      <c r="Q218" s="505"/>
      <c r="R218" s="505"/>
      <c r="S218" s="505"/>
      <c r="T218" s="505"/>
      <c r="U218" s="505"/>
      <c r="V218" s="505"/>
      <c r="W218" s="505"/>
      <c r="X218" s="505"/>
      <c r="Y218" s="505"/>
      <c r="Z218" s="748"/>
    </row>
    <row r="219" spans="1:27" ht="18" customHeight="1">
      <c r="A219" s="749" t="s">
        <v>41</v>
      </c>
      <c r="B219" s="510" t="s">
        <v>3</v>
      </c>
      <c r="C219" s="513" t="s">
        <v>4</v>
      </c>
      <c r="D219" s="514"/>
      <c r="E219" s="515"/>
      <c r="F219" s="519" t="s">
        <v>5</v>
      </c>
      <c r="G219" s="520"/>
      <c r="H219" s="520"/>
      <c r="I219" s="520"/>
      <c r="J219" s="520"/>
      <c r="K219" s="752" t="s">
        <v>42</v>
      </c>
      <c r="L219" s="753"/>
      <c r="M219" s="753"/>
      <c r="N219" s="753"/>
      <c r="O219" s="753"/>
      <c r="P219" s="753"/>
      <c r="Q219" s="753"/>
      <c r="R219" s="753"/>
      <c r="S219" s="753"/>
      <c r="T219" s="753"/>
      <c r="U219" s="753"/>
      <c r="V219" s="753"/>
      <c r="W219" s="753"/>
      <c r="X219" s="753"/>
      <c r="Y219" s="753"/>
      <c r="Z219" s="754"/>
    </row>
    <row r="220" spans="1:27" ht="18" customHeight="1">
      <c r="A220" s="750"/>
      <c r="B220" s="511"/>
      <c r="C220" s="516"/>
      <c r="D220" s="517"/>
      <c r="E220" s="518"/>
      <c r="F220" s="547" t="s">
        <v>6</v>
      </c>
      <c r="G220" s="473" t="s">
        <v>7</v>
      </c>
      <c r="H220" s="473"/>
      <c r="I220" s="473"/>
      <c r="J220" s="527"/>
      <c r="K220" s="755" t="s">
        <v>43</v>
      </c>
      <c r="L220" s="756"/>
      <c r="M220" s="756"/>
      <c r="N220" s="757"/>
      <c r="O220" s="755" t="s">
        <v>44</v>
      </c>
      <c r="P220" s="756"/>
      <c r="Q220" s="756"/>
      <c r="R220" s="758"/>
      <c r="S220" s="759" t="s">
        <v>45</v>
      </c>
      <c r="T220" s="756"/>
      <c r="U220" s="756"/>
      <c r="V220" s="757"/>
      <c r="W220" s="755" t="s">
        <v>46</v>
      </c>
      <c r="X220" s="756"/>
      <c r="Y220" s="756"/>
      <c r="Z220" s="758"/>
    </row>
    <row r="221" spans="1:27" ht="18" customHeight="1">
      <c r="A221" s="750"/>
      <c r="B221" s="511"/>
      <c r="C221" s="534" t="s">
        <v>8</v>
      </c>
      <c r="D221" s="467" t="s">
        <v>9</v>
      </c>
      <c r="E221" s="470" t="s">
        <v>39</v>
      </c>
      <c r="F221" s="548"/>
      <c r="G221" s="473" t="s">
        <v>10</v>
      </c>
      <c r="H221" s="473" t="s">
        <v>11</v>
      </c>
      <c r="I221" s="473" t="s">
        <v>12</v>
      </c>
      <c r="J221" s="527" t="s">
        <v>37</v>
      </c>
      <c r="K221" s="760" t="str">
        <f>K18</f>
        <v>Liczba godzin w semestrze</v>
      </c>
      <c r="L221" s="761"/>
      <c r="M221" s="761"/>
      <c r="N221" s="761"/>
      <c r="O221" s="761"/>
      <c r="P221" s="761"/>
      <c r="Q221" s="761"/>
      <c r="R221" s="761"/>
      <c r="S221" s="761"/>
      <c r="T221" s="761"/>
      <c r="U221" s="761"/>
      <c r="V221" s="761"/>
      <c r="W221" s="761"/>
      <c r="X221" s="761"/>
      <c r="Y221" s="761"/>
      <c r="Z221" s="762"/>
    </row>
    <row r="222" spans="1:27" ht="18" customHeight="1">
      <c r="A222" s="750"/>
      <c r="B222" s="511"/>
      <c r="C222" s="534"/>
      <c r="D222" s="468"/>
      <c r="E222" s="471"/>
      <c r="F222" s="548"/>
      <c r="G222" s="473"/>
      <c r="H222" s="473"/>
      <c r="I222" s="473"/>
      <c r="J222" s="527"/>
      <c r="K222" s="739" t="s">
        <v>10</v>
      </c>
      <c r="L222" s="741" t="s">
        <v>11</v>
      </c>
      <c r="M222" s="737" t="s">
        <v>12</v>
      </c>
      <c r="N222" s="185" t="s">
        <v>47</v>
      </c>
      <c r="O222" s="739" t="s">
        <v>10</v>
      </c>
      <c r="P222" s="741" t="s">
        <v>11</v>
      </c>
      <c r="Q222" s="737" t="s">
        <v>12</v>
      </c>
      <c r="R222" s="185" t="s">
        <v>47</v>
      </c>
      <c r="S222" s="739" t="s">
        <v>10</v>
      </c>
      <c r="T222" s="741" t="s">
        <v>11</v>
      </c>
      <c r="U222" s="737" t="s">
        <v>12</v>
      </c>
      <c r="V222" s="185" t="s">
        <v>47</v>
      </c>
      <c r="W222" s="739" t="s">
        <v>10</v>
      </c>
      <c r="X222" s="741" t="s">
        <v>11</v>
      </c>
      <c r="Y222" s="737" t="s">
        <v>12</v>
      </c>
      <c r="Z222" s="185" t="s">
        <v>47</v>
      </c>
    </row>
    <row r="223" spans="1:27" ht="18" customHeight="1" thickBot="1">
      <c r="A223" s="751"/>
      <c r="B223" s="512"/>
      <c r="C223" s="535"/>
      <c r="D223" s="469"/>
      <c r="E223" s="472"/>
      <c r="F223" s="549"/>
      <c r="G223" s="474"/>
      <c r="H223" s="474"/>
      <c r="I223" s="474"/>
      <c r="J223" s="528"/>
      <c r="K223" s="740"/>
      <c r="L223" s="742"/>
      <c r="M223" s="738"/>
      <c r="N223" s="186" t="s">
        <v>25</v>
      </c>
      <c r="O223" s="740"/>
      <c r="P223" s="742"/>
      <c r="Q223" s="738"/>
      <c r="R223" s="186" t="s">
        <v>25</v>
      </c>
      <c r="S223" s="740"/>
      <c r="T223" s="742"/>
      <c r="U223" s="738"/>
      <c r="V223" s="186" t="s">
        <v>25</v>
      </c>
      <c r="W223" s="740"/>
      <c r="X223" s="742"/>
      <c r="Y223" s="738"/>
      <c r="Z223" s="186" t="s">
        <v>25</v>
      </c>
    </row>
    <row r="224" spans="1:27" ht="20.149999999999999" customHeight="1" thickBot="1">
      <c r="A224" s="424" t="s">
        <v>225</v>
      </c>
      <c r="B224" s="614" t="s">
        <v>38</v>
      </c>
      <c r="C224" s="614"/>
      <c r="D224" s="614"/>
      <c r="E224" s="614"/>
      <c r="F224" s="614"/>
      <c r="G224" s="614"/>
      <c r="H224" s="614"/>
      <c r="I224" s="614"/>
      <c r="J224" s="614"/>
      <c r="K224" s="614"/>
      <c r="L224" s="615"/>
      <c r="M224" s="615"/>
      <c r="N224" s="615"/>
      <c r="O224" s="615"/>
      <c r="P224" s="615"/>
      <c r="Q224" s="615"/>
      <c r="R224" s="615"/>
      <c r="S224" s="615"/>
      <c r="T224" s="615"/>
      <c r="U224" s="615"/>
      <c r="V224" s="615"/>
      <c r="W224" s="615"/>
      <c r="X224" s="615"/>
      <c r="Y224" s="615"/>
      <c r="Z224" s="615"/>
      <c r="AA224" s="616"/>
    </row>
    <row r="225" spans="1:28" ht="18" customHeight="1">
      <c r="A225" s="32" t="s">
        <v>14</v>
      </c>
      <c r="B225" s="442" t="s">
        <v>210</v>
      </c>
      <c r="C225" s="2">
        <v>1</v>
      </c>
      <c r="D225" s="52">
        <v>1</v>
      </c>
      <c r="E225" s="8">
        <v>5</v>
      </c>
      <c r="F225" s="59">
        <f>SUM(G225:J225)</f>
        <v>45</v>
      </c>
      <c r="G225" s="56">
        <f>K225+O225+S225+W225</f>
        <v>30</v>
      </c>
      <c r="H225" s="56">
        <f t="shared" ref="H225:J231" si="74">L225+P225+T225+X225</f>
        <v>0</v>
      </c>
      <c r="I225" s="56">
        <f t="shared" si="74"/>
        <v>15</v>
      </c>
      <c r="J225" s="56">
        <f t="shared" si="74"/>
        <v>0</v>
      </c>
      <c r="K225" s="212"/>
      <c r="L225" s="206"/>
      <c r="M225" s="206"/>
      <c r="N225" s="140"/>
      <c r="O225" s="365">
        <v>30</v>
      </c>
      <c r="P225" s="312"/>
      <c r="Q225" s="139">
        <v>15</v>
      </c>
      <c r="R225" s="207"/>
      <c r="S225" s="212"/>
      <c r="T225" s="206"/>
      <c r="U225" s="206"/>
      <c r="V225" s="207"/>
      <c r="W225" s="212"/>
      <c r="X225" s="206"/>
      <c r="Y225" s="206"/>
      <c r="Z225" s="207"/>
      <c r="AB225" s="345">
        <v>20</v>
      </c>
    </row>
    <row r="226" spans="1:28" ht="18" customHeight="1">
      <c r="A226" s="36" t="s">
        <v>15</v>
      </c>
      <c r="B226" s="442" t="s">
        <v>211</v>
      </c>
      <c r="C226" s="60"/>
      <c r="D226" s="350">
        <v>2</v>
      </c>
      <c r="E226" s="136">
        <v>3</v>
      </c>
      <c r="F226" s="59">
        <f>SUM(G226:J226)</f>
        <v>30</v>
      </c>
      <c r="G226" s="56">
        <f>K226+O226+S226+W226</f>
        <v>15</v>
      </c>
      <c r="H226" s="56">
        <f t="shared" si="74"/>
        <v>0</v>
      </c>
      <c r="I226" s="56">
        <f t="shared" si="74"/>
        <v>15</v>
      </c>
      <c r="J226" s="56">
        <f t="shared" si="74"/>
        <v>0</v>
      </c>
      <c r="K226" s="217"/>
      <c r="L226" s="215"/>
      <c r="M226" s="215"/>
      <c r="N226" s="216"/>
      <c r="O226" s="215">
        <v>15</v>
      </c>
      <c r="P226" s="215"/>
      <c r="Q226" s="215">
        <v>15</v>
      </c>
      <c r="R226" s="216"/>
      <c r="S226" s="217"/>
      <c r="T226" s="215"/>
      <c r="U226" s="215"/>
      <c r="V226" s="216"/>
      <c r="W226" s="217"/>
      <c r="X226" s="215"/>
      <c r="Y226" s="215"/>
      <c r="Z226" s="216"/>
      <c r="AB226" s="345">
        <v>20</v>
      </c>
    </row>
    <row r="227" spans="1:28" ht="18" customHeight="1">
      <c r="A227" s="36" t="s">
        <v>16</v>
      </c>
      <c r="B227" s="442" t="s">
        <v>219</v>
      </c>
      <c r="C227" s="60">
        <v>1</v>
      </c>
      <c r="D227" s="136">
        <v>1</v>
      </c>
      <c r="E227" s="136">
        <v>4</v>
      </c>
      <c r="F227" s="59">
        <f>SUM(G227:J227)</f>
        <v>30</v>
      </c>
      <c r="G227" s="56">
        <f t="shared" ref="G227:G231" si="75">K227+O227+S227+W227</f>
        <v>15</v>
      </c>
      <c r="H227" s="56">
        <f t="shared" si="74"/>
        <v>0</v>
      </c>
      <c r="I227" s="56">
        <f t="shared" si="74"/>
        <v>15</v>
      </c>
      <c r="J227" s="56">
        <f t="shared" si="74"/>
        <v>0</v>
      </c>
      <c r="K227" s="217"/>
      <c r="L227" s="215"/>
      <c r="M227" s="215"/>
      <c r="N227" s="216"/>
      <c r="O227" s="228"/>
      <c r="P227" s="215"/>
      <c r="Q227" s="215"/>
      <c r="R227" s="216"/>
      <c r="S227" s="217"/>
      <c r="T227" s="215"/>
      <c r="U227" s="215"/>
      <c r="V227" s="216"/>
      <c r="W227" s="203">
        <v>15</v>
      </c>
      <c r="X227" s="215"/>
      <c r="Y227" s="215">
        <v>15</v>
      </c>
      <c r="Z227" s="216"/>
      <c r="AB227" s="345">
        <v>45</v>
      </c>
    </row>
    <row r="228" spans="1:28" ht="18" customHeight="1">
      <c r="A228" s="36" t="s">
        <v>17</v>
      </c>
      <c r="B228" s="442" t="s">
        <v>216</v>
      </c>
      <c r="C228" s="60">
        <v>1</v>
      </c>
      <c r="D228" s="136">
        <v>1</v>
      </c>
      <c r="E228" s="136">
        <v>4</v>
      </c>
      <c r="F228" s="59">
        <f t="shared" ref="F228:F229" si="76">SUM(G228:J228)</f>
        <v>30</v>
      </c>
      <c r="G228" s="56">
        <f t="shared" ref="G228:G229" si="77">K228+O228+S228+W228</f>
        <v>15</v>
      </c>
      <c r="H228" s="56">
        <f t="shared" ref="H228:H229" si="78">L228+P228+T228+X228</f>
        <v>0</v>
      </c>
      <c r="I228" s="56">
        <f t="shared" ref="I228:I229" si="79">M228+Q228+U228+Y228</f>
        <v>15</v>
      </c>
      <c r="J228" s="56">
        <f t="shared" ref="J228:J229" si="80">N228+R228+V228+Z228</f>
        <v>0</v>
      </c>
      <c r="K228" s="217"/>
      <c r="L228" s="215"/>
      <c r="M228" s="215"/>
      <c r="N228" s="216"/>
      <c r="O228" s="228"/>
      <c r="P228" s="215"/>
      <c r="Q228" s="215"/>
      <c r="R228" s="216"/>
      <c r="S228" s="217"/>
      <c r="T228" s="215"/>
      <c r="U228" s="215"/>
      <c r="V228" s="216"/>
      <c r="W228" s="203">
        <v>15</v>
      </c>
      <c r="X228" s="215"/>
      <c r="Y228" s="215">
        <v>15</v>
      </c>
      <c r="Z228" s="216"/>
    </row>
    <row r="229" spans="1:28" ht="18" customHeight="1">
      <c r="A229" s="36" t="s">
        <v>18</v>
      </c>
      <c r="B229" s="442" t="s">
        <v>215</v>
      </c>
      <c r="C229" s="61"/>
      <c r="D229" s="136">
        <v>2</v>
      </c>
      <c r="E229" s="136">
        <v>4</v>
      </c>
      <c r="F229" s="59">
        <f t="shared" si="76"/>
        <v>30</v>
      </c>
      <c r="G229" s="56">
        <f t="shared" si="77"/>
        <v>15</v>
      </c>
      <c r="H229" s="56">
        <f t="shared" si="78"/>
        <v>0</v>
      </c>
      <c r="I229" s="56">
        <f t="shared" si="79"/>
        <v>0</v>
      </c>
      <c r="J229" s="56">
        <f t="shared" si="80"/>
        <v>15</v>
      </c>
      <c r="K229" s="217"/>
      <c r="L229" s="215"/>
      <c r="M229" s="215"/>
      <c r="N229" s="216"/>
      <c r="O229" s="217"/>
      <c r="P229" s="215"/>
      <c r="Q229" s="215"/>
      <c r="R229" s="216"/>
      <c r="S229" s="217">
        <v>15</v>
      </c>
      <c r="T229" s="215"/>
      <c r="U229" s="215"/>
      <c r="V229" s="216">
        <v>15</v>
      </c>
      <c r="W229" s="215"/>
      <c r="X229" s="215"/>
      <c r="Y229" s="215"/>
      <c r="Z229" s="216"/>
      <c r="AB229" s="345">
        <v>25</v>
      </c>
    </row>
    <row r="230" spans="1:28" ht="18" customHeight="1" thickBot="1">
      <c r="A230" s="36" t="s">
        <v>30</v>
      </c>
      <c r="B230" s="77" t="s">
        <v>75</v>
      </c>
      <c r="C230" s="78"/>
      <c r="D230" s="65">
        <v>3</v>
      </c>
      <c r="E230" s="65">
        <v>6</v>
      </c>
      <c r="F230" s="59">
        <f>SUM(G230:J230)</f>
        <v>90</v>
      </c>
      <c r="G230" s="56">
        <f t="shared" si="75"/>
        <v>0</v>
      </c>
      <c r="H230" s="56">
        <f t="shared" si="74"/>
        <v>0</v>
      </c>
      <c r="I230" s="56">
        <f t="shared" si="74"/>
        <v>0</v>
      </c>
      <c r="J230" s="56">
        <f t="shared" si="74"/>
        <v>90</v>
      </c>
      <c r="K230" s="225"/>
      <c r="L230" s="221"/>
      <c r="M230" s="221"/>
      <c r="N230" s="224"/>
      <c r="O230" s="220"/>
      <c r="P230" s="227"/>
      <c r="Q230" s="227"/>
      <c r="R230" s="238">
        <v>30</v>
      </c>
      <c r="S230" s="225"/>
      <c r="T230" s="227"/>
      <c r="U230" s="227"/>
      <c r="V230" s="238">
        <v>30</v>
      </c>
      <c r="W230" s="225"/>
      <c r="X230" s="227"/>
      <c r="Y230" s="227"/>
      <c r="Z230" s="238">
        <v>30</v>
      </c>
      <c r="AB230" s="345">
        <v>60</v>
      </c>
    </row>
    <row r="231" spans="1:28" ht="35.4" customHeight="1" thickBot="1">
      <c r="A231" s="426" t="s">
        <v>31</v>
      </c>
      <c r="B231" s="133" t="s">
        <v>115</v>
      </c>
      <c r="C231" s="134"/>
      <c r="D231" s="135"/>
      <c r="E231" s="135">
        <v>20</v>
      </c>
      <c r="F231" s="63"/>
      <c r="G231" s="56">
        <f t="shared" si="75"/>
        <v>0</v>
      </c>
      <c r="H231" s="56">
        <f t="shared" si="74"/>
        <v>0</v>
      </c>
      <c r="I231" s="56">
        <f t="shared" si="74"/>
        <v>0</v>
      </c>
      <c r="J231" s="56"/>
      <c r="K231" s="225"/>
      <c r="L231" s="221"/>
      <c r="M231" s="221"/>
      <c r="N231" s="224"/>
      <c r="O231" s="220"/>
      <c r="P231" s="227"/>
      <c r="Q231" s="227"/>
      <c r="R231" s="238"/>
      <c r="S231" s="225"/>
      <c r="T231" s="227"/>
      <c r="U231" s="227"/>
      <c r="V231" s="238"/>
      <c r="W231" s="225"/>
      <c r="X231" s="227"/>
      <c r="Y231" s="227"/>
      <c r="Z231" s="425" t="s">
        <v>118</v>
      </c>
    </row>
    <row r="232" spans="1:28" ht="20.149999999999999" customHeight="1" thickTop="1">
      <c r="A232" s="422"/>
      <c r="B232" s="550" t="s">
        <v>19</v>
      </c>
      <c r="C232" s="552">
        <f>SUM(C225:C231)</f>
        <v>3</v>
      </c>
      <c r="D232" s="489">
        <f t="shared" ref="D232:J232" si="81">SUM(D225:D231)</f>
        <v>10</v>
      </c>
      <c r="E232" s="485">
        <f t="shared" si="81"/>
        <v>46</v>
      </c>
      <c r="F232" s="487">
        <f t="shared" si="81"/>
        <v>255</v>
      </c>
      <c r="G232" s="489">
        <f t="shared" si="81"/>
        <v>90</v>
      </c>
      <c r="H232" s="489">
        <f t="shared" si="81"/>
        <v>0</v>
      </c>
      <c r="I232" s="489">
        <f t="shared" si="81"/>
        <v>60</v>
      </c>
      <c r="J232" s="485">
        <f t="shared" si="81"/>
        <v>105</v>
      </c>
      <c r="K232" s="410">
        <f>SUM(K225:K231)</f>
        <v>0</v>
      </c>
      <c r="L232" s="411">
        <f t="shared" ref="L232:Z232" si="82">SUM(L225:L231)</f>
        <v>0</v>
      </c>
      <c r="M232" s="411">
        <f t="shared" si="82"/>
        <v>0</v>
      </c>
      <c r="N232" s="412">
        <f t="shared" si="82"/>
        <v>0</v>
      </c>
      <c r="O232" s="410">
        <f t="shared" si="82"/>
        <v>45</v>
      </c>
      <c r="P232" s="411">
        <f t="shared" si="82"/>
        <v>0</v>
      </c>
      <c r="Q232" s="411">
        <f t="shared" si="82"/>
        <v>30</v>
      </c>
      <c r="R232" s="413">
        <f t="shared" si="82"/>
        <v>30</v>
      </c>
      <c r="S232" s="414">
        <f t="shared" si="82"/>
        <v>15</v>
      </c>
      <c r="T232" s="411">
        <f t="shared" si="82"/>
        <v>0</v>
      </c>
      <c r="U232" s="411">
        <f t="shared" si="82"/>
        <v>0</v>
      </c>
      <c r="V232" s="412">
        <f t="shared" si="82"/>
        <v>45</v>
      </c>
      <c r="W232" s="410">
        <f t="shared" si="82"/>
        <v>30</v>
      </c>
      <c r="X232" s="411">
        <f t="shared" si="82"/>
        <v>0</v>
      </c>
      <c r="Y232" s="411">
        <f t="shared" si="82"/>
        <v>30</v>
      </c>
      <c r="Z232" s="413">
        <f t="shared" si="82"/>
        <v>30</v>
      </c>
    </row>
    <row r="233" spans="1:28" ht="20.149999999999999" customHeight="1" thickBot="1">
      <c r="A233" s="423"/>
      <c r="B233" s="551"/>
      <c r="C233" s="553"/>
      <c r="D233" s="490"/>
      <c r="E233" s="486"/>
      <c r="F233" s="488"/>
      <c r="G233" s="490"/>
      <c r="H233" s="490"/>
      <c r="I233" s="490"/>
      <c r="J233" s="486"/>
      <c r="K233" s="491">
        <f>SUM(K232:N232)</f>
        <v>0</v>
      </c>
      <c r="L233" s="492"/>
      <c r="M233" s="492"/>
      <c r="N233" s="493"/>
      <c r="O233" s="491">
        <f>SUM(O232:R232)</f>
        <v>105</v>
      </c>
      <c r="P233" s="492"/>
      <c r="Q233" s="492"/>
      <c r="R233" s="493"/>
      <c r="S233" s="491">
        <f>SUM(S232:V232)</f>
        <v>60</v>
      </c>
      <c r="T233" s="492"/>
      <c r="U233" s="492"/>
      <c r="V233" s="493"/>
      <c r="W233" s="491">
        <f>SUM(W232:Z232)</f>
        <v>90</v>
      </c>
      <c r="X233" s="492"/>
      <c r="Y233" s="492"/>
      <c r="Z233" s="493"/>
      <c r="AA233" s="446" t="b">
        <f>SUM(K233:Z233)=F232</f>
        <v>1</v>
      </c>
    </row>
    <row r="234" spans="1:28" s="21" customFormat="1" ht="20.149999999999999" customHeight="1">
      <c r="A234" s="608" t="s">
        <v>229</v>
      </c>
      <c r="B234" s="555"/>
      <c r="C234" s="560" t="s">
        <v>8</v>
      </c>
      <c r="D234" s="563" t="s">
        <v>9</v>
      </c>
      <c r="E234" s="566" t="s">
        <v>39</v>
      </c>
      <c r="F234" s="569" t="s">
        <v>6</v>
      </c>
      <c r="G234" s="572" t="s">
        <v>10</v>
      </c>
      <c r="H234" s="572" t="s">
        <v>11</v>
      </c>
      <c r="I234" s="572" t="s">
        <v>12</v>
      </c>
      <c r="J234" s="575" t="s">
        <v>37</v>
      </c>
      <c r="K234" s="482" t="s">
        <v>43</v>
      </c>
      <c r="L234" s="483"/>
      <c r="M234" s="483"/>
      <c r="N234" s="484"/>
      <c r="O234" s="482" t="s">
        <v>44</v>
      </c>
      <c r="P234" s="483"/>
      <c r="Q234" s="483"/>
      <c r="R234" s="484"/>
      <c r="S234" s="482" t="s">
        <v>45</v>
      </c>
      <c r="T234" s="483"/>
      <c r="U234" s="483"/>
      <c r="V234" s="484"/>
      <c r="W234" s="482" t="s">
        <v>46</v>
      </c>
      <c r="X234" s="483"/>
      <c r="Y234" s="483"/>
      <c r="Z234" s="484"/>
      <c r="AA234" s="448"/>
      <c r="AB234" s="346"/>
    </row>
    <row r="235" spans="1:28" s="21" customFormat="1" ht="20.149999999999999" customHeight="1">
      <c r="A235" s="609"/>
      <c r="B235" s="557"/>
      <c r="C235" s="561"/>
      <c r="D235" s="564"/>
      <c r="E235" s="567"/>
      <c r="F235" s="570"/>
      <c r="G235" s="573"/>
      <c r="H235" s="573"/>
      <c r="I235" s="573"/>
      <c r="J235" s="576"/>
      <c r="K235" s="584" t="s">
        <v>10</v>
      </c>
      <c r="L235" s="583" t="s">
        <v>11</v>
      </c>
      <c r="M235" s="582" t="s">
        <v>12</v>
      </c>
      <c r="N235" s="415" t="s">
        <v>47</v>
      </c>
      <c r="O235" s="584" t="s">
        <v>10</v>
      </c>
      <c r="P235" s="583" t="s">
        <v>11</v>
      </c>
      <c r="Q235" s="582" t="s">
        <v>12</v>
      </c>
      <c r="R235" s="415" t="s">
        <v>47</v>
      </c>
      <c r="S235" s="584" t="s">
        <v>10</v>
      </c>
      <c r="T235" s="583" t="s">
        <v>11</v>
      </c>
      <c r="U235" s="582" t="s">
        <v>12</v>
      </c>
      <c r="V235" s="415" t="s">
        <v>47</v>
      </c>
      <c r="W235" s="584" t="s">
        <v>10</v>
      </c>
      <c r="X235" s="583" t="s">
        <v>11</v>
      </c>
      <c r="Y235" s="582" t="s">
        <v>12</v>
      </c>
      <c r="Z235" s="415" t="s">
        <v>47</v>
      </c>
      <c r="AA235" s="448"/>
      <c r="AB235" s="346"/>
    </row>
    <row r="236" spans="1:28" s="21" customFormat="1" ht="20.149999999999999" customHeight="1" thickBot="1">
      <c r="A236" s="609"/>
      <c r="B236" s="557"/>
      <c r="C236" s="562"/>
      <c r="D236" s="565"/>
      <c r="E236" s="568"/>
      <c r="F236" s="571"/>
      <c r="G236" s="574"/>
      <c r="H236" s="574"/>
      <c r="I236" s="574"/>
      <c r="J236" s="577"/>
      <c r="K236" s="585"/>
      <c r="L236" s="574"/>
      <c r="M236" s="565"/>
      <c r="N236" s="416" t="s">
        <v>25</v>
      </c>
      <c r="O236" s="585"/>
      <c r="P236" s="574"/>
      <c r="Q236" s="565"/>
      <c r="R236" s="416" t="s">
        <v>25</v>
      </c>
      <c r="S236" s="585"/>
      <c r="T236" s="574"/>
      <c r="U236" s="565"/>
      <c r="V236" s="416" t="s">
        <v>25</v>
      </c>
      <c r="W236" s="585"/>
      <c r="X236" s="574"/>
      <c r="Y236" s="565"/>
      <c r="Z236" s="416" t="s">
        <v>25</v>
      </c>
      <c r="AA236" s="448"/>
      <c r="AB236" s="346"/>
    </row>
    <row r="237" spans="1:28" s="21" customFormat="1" ht="20.149999999999999" customHeight="1">
      <c r="A237" s="609"/>
      <c r="B237" s="557"/>
      <c r="C237" s="578">
        <f>C93+C232</f>
        <v>11</v>
      </c>
      <c r="D237" s="478">
        <f t="shared" ref="D237:J237" si="83">D93+D232</f>
        <v>38</v>
      </c>
      <c r="E237" s="480">
        <f t="shared" si="83"/>
        <v>120</v>
      </c>
      <c r="F237" s="580">
        <f t="shared" si="83"/>
        <v>930</v>
      </c>
      <c r="G237" s="478">
        <f t="shared" si="83"/>
        <v>435</v>
      </c>
      <c r="H237" s="478">
        <f t="shared" si="83"/>
        <v>210</v>
      </c>
      <c r="I237" s="478">
        <f t="shared" si="83"/>
        <v>150</v>
      </c>
      <c r="J237" s="480">
        <f t="shared" si="83"/>
        <v>135</v>
      </c>
      <c r="K237" s="417">
        <f>SUM(K$31,K$88,K232)</f>
        <v>120</v>
      </c>
      <c r="L237" s="417">
        <f t="shared" ref="L237:Z237" si="84">SUM(L$31,L$88,L232)</f>
        <v>90</v>
      </c>
      <c r="M237" s="417">
        <f t="shared" si="84"/>
        <v>0</v>
      </c>
      <c r="N237" s="417">
        <f t="shared" si="84"/>
        <v>0</v>
      </c>
      <c r="O237" s="417">
        <f t="shared" si="84"/>
        <v>135</v>
      </c>
      <c r="P237" s="417">
        <f t="shared" si="84"/>
        <v>60</v>
      </c>
      <c r="Q237" s="417">
        <f t="shared" si="84"/>
        <v>90</v>
      </c>
      <c r="R237" s="417">
        <f t="shared" si="84"/>
        <v>30</v>
      </c>
      <c r="S237" s="417">
        <f t="shared" si="84"/>
        <v>150</v>
      </c>
      <c r="T237" s="417">
        <f t="shared" si="84"/>
        <v>60</v>
      </c>
      <c r="U237" s="417">
        <f t="shared" si="84"/>
        <v>30</v>
      </c>
      <c r="V237" s="417">
        <f t="shared" si="84"/>
        <v>75</v>
      </c>
      <c r="W237" s="417">
        <f t="shared" si="84"/>
        <v>30</v>
      </c>
      <c r="X237" s="417">
        <f t="shared" si="84"/>
        <v>0</v>
      </c>
      <c r="Y237" s="417">
        <f t="shared" si="84"/>
        <v>30</v>
      </c>
      <c r="Z237" s="417">
        <f t="shared" si="84"/>
        <v>30</v>
      </c>
      <c r="AA237" s="448"/>
      <c r="AB237" s="346"/>
    </row>
    <row r="238" spans="1:28" s="21" customFormat="1" ht="20.149999999999999" customHeight="1" thickBot="1">
      <c r="A238" s="609"/>
      <c r="B238" s="557"/>
      <c r="C238" s="579"/>
      <c r="D238" s="479"/>
      <c r="E238" s="481"/>
      <c r="F238" s="581"/>
      <c r="G238" s="479"/>
      <c r="H238" s="479"/>
      <c r="I238" s="479"/>
      <c r="J238" s="481"/>
      <c r="K238" s="455">
        <f>SUM(K237:N237)</f>
        <v>210</v>
      </c>
      <c r="L238" s="456"/>
      <c r="M238" s="456"/>
      <c r="N238" s="457"/>
      <c r="O238" s="455">
        <f>SUM(O237:R237)</f>
        <v>315</v>
      </c>
      <c r="P238" s="456"/>
      <c r="Q238" s="456"/>
      <c r="R238" s="457"/>
      <c r="S238" s="455">
        <f>SUM(S237:V237)</f>
        <v>315</v>
      </c>
      <c r="T238" s="456"/>
      <c r="U238" s="456"/>
      <c r="V238" s="457"/>
      <c r="W238" s="455">
        <f>SUM(W237:Z237)</f>
        <v>90</v>
      </c>
      <c r="X238" s="456"/>
      <c r="Y238" s="456"/>
      <c r="Z238" s="457"/>
      <c r="AA238" s="448" t="b">
        <f>SUM(K238:Z238)=F237</f>
        <v>1</v>
      </c>
      <c r="AB238" s="346"/>
    </row>
    <row r="239" spans="1:28" s="21" customFormat="1" ht="20.149999999999999" customHeight="1">
      <c r="A239" s="609"/>
      <c r="B239" s="557"/>
      <c r="C239" s="589" t="s">
        <v>20</v>
      </c>
      <c r="D239" s="590"/>
      <c r="E239" s="591"/>
      <c r="F239" s="604" t="s">
        <v>21</v>
      </c>
      <c r="G239" s="483"/>
      <c r="H239" s="483"/>
      <c r="I239" s="483"/>
      <c r="J239" s="484"/>
      <c r="K239" s="598">
        <f>SUM(IF(COUNTA(K225:N225)&gt;0,$C225,0),IF(COUNTA(K226:N226)&gt;0,$C226,0),IF(COUNTA(K227:N227)&gt;0,$C227,0),IF(COUNTA(K228:N228)&gt;0,$C228,0),IF(COUNTA(K229:N229)&gt;0,$C229,0),IF(COUNTA(K230:N230)&gt;0,$C230,0),IF(COUNTA(K231:N231)&gt;0,$C231,0),K$95)</f>
        <v>3</v>
      </c>
      <c r="L239" s="599"/>
      <c r="M239" s="599"/>
      <c r="N239" s="600"/>
      <c r="O239" s="598">
        <f t="shared" ref="O239" si="85">SUM(IF(COUNTA(O225:R225)&gt;0,$C225,0),IF(COUNTA(O226:R226)&gt;0,$C226,0),IF(COUNTA(O227:R227)&gt;0,$C227,0),IF(COUNTA(O228:R228)&gt;0,$C228,0),IF(COUNTA(O229:R229)&gt;0,$C229,0),IF(COUNTA(O230:R230)&gt;0,$C230,0),IF(COUNTA(O231:R231)&gt;0,$C231,0),O$95)</f>
        <v>3</v>
      </c>
      <c r="P239" s="599"/>
      <c r="Q239" s="599"/>
      <c r="R239" s="600"/>
      <c r="S239" s="598">
        <f t="shared" ref="S239" si="86">SUM(IF(COUNTA(S225:V225)&gt;0,$C225,0),IF(COUNTA(S226:V226)&gt;0,$C226,0),IF(COUNTA(S227:V227)&gt;0,$C227,0),IF(COUNTA(S228:V228)&gt;0,$C228,0),IF(COUNTA(S229:V229)&gt;0,$C229,0),IF(COUNTA(S230:V230)&gt;0,$C230,0),IF(COUNTA(S231:V231)&gt;0,$C231,0),S$95)</f>
        <v>3</v>
      </c>
      <c r="T239" s="599"/>
      <c r="U239" s="599"/>
      <c r="V239" s="600"/>
      <c r="W239" s="598">
        <f t="shared" ref="W239" si="87">SUM(IF(COUNTA(W225:Z225)&gt;0,$C225,0),IF(COUNTA(W226:Z226)&gt;0,$C226,0),IF(COUNTA(W227:Z227)&gt;0,$C227,0),IF(COUNTA(W228:Z228)&gt;0,$C228,0),IF(COUNTA(W229:Z229)&gt;0,$C229,0),IF(COUNTA(W230:Z230)&gt;0,$C230,0),IF(COUNTA(W231:Z231)&gt;0,$C231,0),W$95)</f>
        <v>2</v>
      </c>
      <c r="X239" s="599"/>
      <c r="Y239" s="599"/>
      <c r="Z239" s="600"/>
      <c r="AA239" s="446">
        <f>SUM(K239:Z239)</f>
        <v>11</v>
      </c>
      <c r="AB239" s="346" t="b">
        <f>AA239=C237</f>
        <v>1</v>
      </c>
    </row>
    <row r="240" spans="1:28" s="21" customFormat="1" ht="20.149999999999999" customHeight="1">
      <c r="A240" s="609"/>
      <c r="B240" s="557"/>
      <c r="C240" s="592"/>
      <c r="D240" s="593"/>
      <c r="E240" s="594"/>
      <c r="F240" s="601" t="s">
        <v>22</v>
      </c>
      <c r="G240" s="602"/>
      <c r="H240" s="602"/>
      <c r="I240" s="602"/>
      <c r="J240" s="603"/>
      <c r="K240" s="458">
        <f>SUM(IF(COUNTA(K225:N225)&gt;0,$D225,0),,IF(COUNTA(K226:N226)&gt;0,$D226,0),IF(COUNTA(K227:N227)&gt;0,$D227,0),IF(COUNTA(K228:N228)&gt;0,$D228,0),IF(COUNTA(K229:N229)&gt;0,$D229,0),IF(COUNTA(K230:N230)&gt;0,$D230/3,0),IF(COUNTA(K231:N231)&gt;0,$D231,0),K$96)</f>
        <v>10</v>
      </c>
      <c r="L240" s="459"/>
      <c r="M240" s="459"/>
      <c r="N240" s="460"/>
      <c r="O240" s="458">
        <f t="shared" ref="O240" si="88">SUM(IF(COUNTA(O225:R225)&gt;0,$D225,0),,IF(COUNTA(O226:R226)&gt;0,$D226,0),IF(COUNTA(O227:R227)&gt;0,$D227,0),IF(COUNTA(O228:R228)&gt;0,$D228,0),IF(COUNTA(O229:R229)&gt;0,$D229,0),IF(COUNTA(O230:R230)&gt;0,$D230/3,0),IF(COUNTA(O231:R231)&gt;0,$D231,0),O$96)</f>
        <v>12</v>
      </c>
      <c r="P240" s="459"/>
      <c r="Q240" s="459"/>
      <c r="R240" s="460"/>
      <c r="S240" s="458">
        <f t="shared" ref="S240" si="89">SUM(IF(COUNTA(S225:V225)&gt;0,$D225,0),,IF(COUNTA(S226:V226)&gt;0,$D226,0),IF(COUNTA(S227:V227)&gt;0,$D227,0),IF(COUNTA(S228:V228)&gt;0,$D228,0),IF(COUNTA(S229:V229)&gt;0,$D229,0),IF(COUNTA(S230:V230)&gt;0,$D230/3,0),IF(COUNTA(S231:V231)&gt;0,$D231,0),S$96)</f>
        <v>13</v>
      </c>
      <c r="T240" s="459"/>
      <c r="U240" s="459"/>
      <c r="V240" s="460"/>
      <c r="W240" s="458">
        <f t="shared" ref="W240" si="90">SUM(IF(COUNTA(W225:Z225)&gt;0,$D225,0),,IF(COUNTA(W226:Z226)&gt;0,$D226,0),IF(COUNTA(W227:Z227)&gt;0,$D227,0),IF(COUNTA(W228:Z228)&gt;0,$D228,0),IF(COUNTA(W229:Z229)&gt;0,$D229,0),IF(COUNTA(W230:Z230)&gt;0,$D230/3,0),IF(COUNTA(W231:Z231)&gt;0,$D231,0),W$96)</f>
        <v>3</v>
      </c>
      <c r="X240" s="459"/>
      <c r="Y240" s="459"/>
      <c r="Z240" s="460"/>
      <c r="AA240" s="446">
        <f>SUM(K240:Z240)</f>
        <v>38</v>
      </c>
      <c r="AB240" s="346" t="b">
        <f>AA240=D237</f>
        <v>1</v>
      </c>
    </row>
    <row r="241" spans="1:28" s="21" customFormat="1" ht="20.149999999999999" customHeight="1" thickBot="1">
      <c r="A241" s="610"/>
      <c r="B241" s="559"/>
      <c r="C241" s="595"/>
      <c r="D241" s="596"/>
      <c r="E241" s="597"/>
      <c r="F241" s="461" t="s">
        <v>39</v>
      </c>
      <c r="G241" s="462"/>
      <c r="H241" s="462"/>
      <c r="I241" s="462"/>
      <c r="J241" s="463"/>
      <c r="K241" s="455">
        <f>SUM(IF(COUNTA(K225:N225)&gt;0,$E225,0),IF(COUNTA(K226:N226)&gt;0,$E226,0),IF(COUNTA(K227:N227)&gt;0,$E227,0),IF(COUNTA(K228:N228)&gt;0,$E228,0),IF(COUNTA(K229:N229)&gt;0,$E229,0),IF(COUNTA(K230:N230)&gt;0,$E230/3,0),IF(COUNTA(K231:N231)&gt;0,$E231,0),K$97)</f>
        <v>30</v>
      </c>
      <c r="L241" s="456"/>
      <c r="M241" s="456"/>
      <c r="N241" s="457"/>
      <c r="O241" s="455">
        <f t="shared" ref="O241" si="91">SUM(IF(COUNTA(O225:R225)&gt;0,$E225,0),IF(COUNTA(O226:R226)&gt;0,$E226,0),IF(COUNTA(O227:R227)&gt;0,$E227,0),IF(COUNTA(O228:R228)&gt;0,$E228,0),IF(COUNTA(O229:R229)&gt;0,$E229,0),IF(COUNTA(O230:R230)&gt;0,$E230/3,0),IF(COUNTA(O231:R231)&gt;0,$E231,0),O$97)</f>
        <v>30</v>
      </c>
      <c r="P241" s="456"/>
      <c r="Q241" s="456"/>
      <c r="R241" s="457"/>
      <c r="S241" s="455">
        <f t="shared" ref="S241" si="92">SUM(IF(COUNTA(S225:V225)&gt;0,$E225,0),IF(COUNTA(S226:V226)&gt;0,$E226,0),IF(COUNTA(S227:V227)&gt;0,$E227,0),IF(COUNTA(S228:V228)&gt;0,$E228,0),IF(COUNTA(S229:V229)&gt;0,$E229,0),IF(COUNTA(S230:V230)&gt;0,$E230/3,0),IF(COUNTA(S231:V231)&gt;0,$E231,0),S$97)</f>
        <v>30</v>
      </c>
      <c r="T241" s="456"/>
      <c r="U241" s="456"/>
      <c r="V241" s="457"/>
      <c r="W241" s="455">
        <f t="shared" ref="W241" si="93">SUM(IF(COUNTA(W225:Z225)&gt;0,$E225,0),IF(COUNTA(W226:Z226)&gt;0,$E226,0),IF(COUNTA(W227:Z227)&gt;0,$E227,0),IF(COUNTA(W228:Z228)&gt;0,$E228,0),IF(COUNTA(W229:Z229)&gt;0,$E229,0),IF(COUNTA(W230:Z230)&gt;0,$E230/3,0),IF(COUNTA(W231:Z231)&gt;0,$E231,0),W$97)</f>
        <v>30</v>
      </c>
      <c r="X241" s="456"/>
      <c r="Y241" s="456"/>
      <c r="Z241" s="457"/>
      <c r="AA241" s="446">
        <f>SUM(K241:Z241)</f>
        <v>120</v>
      </c>
      <c r="AB241" s="346" t="b">
        <f>AA241=E237</f>
        <v>1</v>
      </c>
    </row>
    <row r="242" spans="1:28" ht="18" customHeight="1">
      <c r="A242" s="91"/>
      <c r="B242" s="92"/>
      <c r="C242" s="92"/>
      <c r="D242" s="92"/>
      <c r="E242" s="92"/>
      <c r="F242" s="92"/>
      <c r="G242" s="92"/>
      <c r="H242" s="92"/>
      <c r="I242" s="92"/>
      <c r="J242" s="92"/>
      <c r="K242" s="188"/>
      <c r="L242" s="188"/>
      <c r="M242" s="188"/>
      <c r="N242" s="189"/>
      <c r="O242" s="190"/>
      <c r="P242" s="188"/>
      <c r="Q242" s="188"/>
      <c r="R242" s="188"/>
      <c r="S242" s="188"/>
      <c r="T242" s="188"/>
      <c r="U242" s="188"/>
      <c r="V242" s="188"/>
      <c r="W242" s="188"/>
      <c r="X242" s="188"/>
      <c r="Y242" s="188"/>
      <c r="Z242" s="189"/>
    </row>
    <row r="243" spans="1:28" ht="18" customHeight="1">
      <c r="A243" s="379" t="s">
        <v>23</v>
      </c>
      <c r="B243" s="9"/>
      <c r="C243" s="9"/>
      <c r="D243" s="9"/>
      <c r="E243" s="9"/>
      <c r="F243" s="9"/>
      <c r="G243" s="9"/>
      <c r="H243" s="9"/>
      <c r="I243" s="9"/>
      <c r="J243" s="9"/>
      <c r="K243" s="191"/>
      <c r="L243" s="191"/>
      <c r="M243" s="191"/>
      <c r="N243" s="192"/>
      <c r="O243" s="193"/>
      <c r="P243" s="191" t="s">
        <v>60</v>
      </c>
      <c r="Q243" s="194"/>
      <c r="R243" s="195"/>
      <c r="S243" s="195"/>
      <c r="T243" s="195"/>
      <c r="U243" s="195"/>
      <c r="V243" s="176" t="str">
        <f>$V$42</f>
        <v>2023/2024</v>
      </c>
      <c r="W243" s="196"/>
      <c r="Y243" s="195"/>
      <c r="Z243" s="198"/>
    </row>
    <row r="244" spans="1:28" ht="18" customHeight="1">
      <c r="A244" s="379"/>
      <c r="B244" s="5" t="str">
        <f>$B$43</f>
        <v>1. Język obcy do wyboru spośród: 1. Język angielski. 2. Język niemiecki. 3. Język rosyjski.</v>
      </c>
      <c r="C244" s="9"/>
      <c r="D244" s="9"/>
      <c r="E244" s="9"/>
      <c r="F244" s="9"/>
      <c r="G244" s="9"/>
      <c r="H244" s="9"/>
      <c r="I244" s="9"/>
      <c r="J244" s="9"/>
      <c r="K244" s="191"/>
      <c r="L244" s="191"/>
      <c r="M244" s="191"/>
      <c r="N244" s="192"/>
      <c r="O244" s="193"/>
      <c r="P244" s="191"/>
      <c r="Q244" s="194"/>
      <c r="R244" s="195"/>
      <c r="S244" s="195"/>
      <c r="T244" s="195"/>
      <c r="U244" s="195"/>
      <c r="V244" s="195"/>
      <c r="W244" s="196"/>
      <c r="Y244" s="195"/>
      <c r="Z244" s="198"/>
    </row>
    <row r="245" spans="1:28" ht="18" customHeight="1">
      <c r="A245" s="380"/>
      <c r="B245" s="5" t="str">
        <f>$B$44</f>
        <v>2. Studentów obowiązuje zaliczenie na ocenę wszystkich przedmiotów.</v>
      </c>
      <c r="C245" s="4"/>
      <c r="D245" s="4"/>
      <c r="E245" s="4"/>
      <c r="F245" s="4"/>
      <c r="G245" s="4"/>
      <c r="H245" s="4"/>
      <c r="I245" s="4"/>
      <c r="J245" s="4"/>
      <c r="K245" s="195"/>
      <c r="L245" s="195"/>
      <c r="M245" s="195"/>
      <c r="N245" s="198"/>
      <c r="O245" s="199"/>
      <c r="P245" s="200" t="s">
        <v>24</v>
      </c>
      <c r="Q245" s="194"/>
      <c r="R245" s="201"/>
      <c r="S245" s="201"/>
      <c r="T245" s="201"/>
      <c r="U245" s="201"/>
      <c r="V245" s="201"/>
      <c r="W245" s="201"/>
      <c r="X245" s="201"/>
      <c r="Y245" s="201"/>
      <c r="Z245" s="381"/>
    </row>
    <row r="246" spans="1:28" ht="18" customHeight="1">
      <c r="A246" s="380"/>
      <c r="B246" s="5" t="str">
        <f>$B$45</f>
        <v>3. Warunkiem zaliczenia ostatniego semestru Seminarium dyplomowego jest przygotowanie i złożenie pracy dyplomowej w systemie APD.</v>
      </c>
      <c r="C246" s="15"/>
      <c r="D246" s="4"/>
      <c r="E246" s="4"/>
      <c r="F246" s="4"/>
      <c r="G246" s="4"/>
      <c r="H246" s="4"/>
      <c r="I246" s="4"/>
      <c r="J246" s="4"/>
      <c r="K246" s="195"/>
      <c r="L246" s="195"/>
      <c r="M246" s="195"/>
      <c r="N246" s="198"/>
      <c r="O246" s="199"/>
      <c r="P246" s="191" t="s">
        <v>10</v>
      </c>
      <c r="Q246" s="202" t="s">
        <v>49</v>
      </c>
      <c r="R246" s="201"/>
      <c r="S246" s="201"/>
      <c r="T246" s="201"/>
      <c r="U246" s="201"/>
      <c r="V246" s="201"/>
      <c r="W246" s="201"/>
      <c r="X246" s="201"/>
      <c r="Y246" s="201"/>
      <c r="Z246" s="381"/>
    </row>
    <row r="247" spans="1:28" ht="18" customHeight="1">
      <c r="A247" s="380"/>
      <c r="B247" s="5" t="str">
        <f>$B$46</f>
        <v>4. Możliwość realizacji wybranych wykładów metodą synchroniczną w przypadku studiów w formule „Studiuj i pracuj”.</v>
      </c>
      <c r="C247" s="5"/>
      <c r="D247" s="9"/>
      <c r="E247" s="9"/>
      <c r="F247" s="9"/>
      <c r="G247" s="9"/>
      <c r="H247" s="9"/>
      <c r="I247" s="9"/>
      <c r="J247" s="9"/>
      <c r="K247" s="191"/>
      <c r="L247" s="191"/>
      <c r="M247" s="191"/>
      <c r="N247" s="192"/>
      <c r="O247" s="199"/>
      <c r="P247" s="191" t="s">
        <v>11</v>
      </c>
      <c r="Q247" s="202" t="s">
        <v>50</v>
      </c>
      <c r="R247" s="201"/>
      <c r="S247" s="201"/>
      <c r="T247" s="191"/>
      <c r="U247" s="201"/>
      <c r="V247" s="201"/>
      <c r="W247" s="201"/>
      <c r="X247" s="201"/>
      <c r="Y247" s="201"/>
      <c r="Z247" s="381"/>
    </row>
    <row r="248" spans="1:28" ht="18" customHeight="1">
      <c r="A248" s="380"/>
      <c r="B248" s="138"/>
      <c r="C248" s="15"/>
      <c r="D248" s="9"/>
      <c r="E248" s="9"/>
      <c r="F248" s="9"/>
      <c r="G248" s="9"/>
      <c r="H248" s="9"/>
      <c r="I248" s="9"/>
      <c r="J248" s="9"/>
      <c r="K248" s="191"/>
      <c r="L248" s="191"/>
      <c r="M248" s="191"/>
      <c r="N248" s="192"/>
      <c r="O248" s="199"/>
      <c r="P248" s="191" t="s">
        <v>12</v>
      </c>
      <c r="Q248" s="202" t="s">
        <v>51</v>
      </c>
      <c r="R248" s="201"/>
      <c r="S248" s="201"/>
      <c r="T248" s="201"/>
      <c r="U248" s="201"/>
      <c r="V248" s="201"/>
      <c r="W248" s="201"/>
      <c r="X248" s="201"/>
      <c r="Y248" s="201"/>
      <c r="Z248" s="381"/>
    </row>
    <row r="249" spans="1:28" ht="18" customHeight="1">
      <c r="A249" s="380"/>
      <c r="C249" s="15"/>
      <c r="D249" s="9"/>
      <c r="E249" s="9"/>
      <c r="F249" s="9"/>
      <c r="G249" s="9"/>
      <c r="H249" s="9"/>
      <c r="I249" s="9"/>
      <c r="J249" s="9"/>
      <c r="K249" s="191"/>
      <c r="L249" s="191"/>
      <c r="M249" s="191"/>
      <c r="N249" s="192"/>
      <c r="O249" s="199"/>
      <c r="P249" s="191" t="s">
        <v>47</v>
      </c>
      <c r="Q249" s="202" t="s">
        <v>52</v>
      </c>
      <c r="R249" s="201"/>
      <c r="S249" s="201"/>
      <c r="T249" s="201"/>
      <c r="U249" s="201"/>
      <c r="V249" s="201"/>
      <c r="W249" s="201"/>
      <c r="X249" s="201"/>
      <c r="Y249" s="201"/>
      <c r="Z249" s="381"/>
    </row>
    <row r="250" spans="1:28" ht="18" customHeight="1">
      <c r="A250" s="380"/>
      <c r="B250" s="15"/>
      <c r="C250" s="15"/>
      <c r="D250" s="9"/>
      <c r="E250" s="9"/>
      <c r="F250" s="9"/>
      <c r="G250" s="9"/>
      <c r="H250" s="9"/>
      <c r="I250" s="9"/>
      <c r="J250" s="9"/>
      <c r="K250" s="191"/>
      <c r="L250" s="191"/>
      <c r="M250" s="191"/>
      <c r="N250" s="192"/>
      <c r="O250" s="199"/>
      <c r="P250" s="191" t="s">
        <v>25</v>
      </c>
      <c r="Q250" s="202" t="s">
        <v>53</v>
      </c>
      <c r="R250" s="201"/>
      <c r="S250" s="201"/>
      <c r="T250" s="201"/>
      <c r="U250" s="191"/>
      <c r="V250" s="191"/>
      <c r="W250" s="191"/>
      <c r="X250" s="191"/>
      <c r="Y250" s="201"/>
      <c r="Z250" s="381"/>
    </row>
    <row r="251" spans="1:28" ht="18" customHeight="1">
      <c r="A251" s="382"/>
      <c r="B251" s="15"/>
      <c r="C251" s="15"/>
      <c r="D251" s="9"/>
      <c r="E251" s="9"/>
      <c r="F251" s="9"/>
      <c r="G251" s="9"/>
      <c r="H251" s="9"/>
      <c r="I251" s="9"/>
      <c r="J251" s="9"/>
      <c r="K251" s="191"/>
      <c r="L251" s="191"/>
      <c r="M251" s="191"/>
      <c r="N251" s="192"/>
      <c r="O251" s="199"/>
      <c r="P251" s="191" t="s">
        <v>54</v>
      </c>
      <c r="Q251" s="202" t="s">
        <v>55</v>
      </c>
      <c r="R251" s="201"/>
      <c r="S251" s="201"/>
      <c r="T251" s="201"/>
      <c r="U251" s="201"/>
      <c r="V251" s="201"/>
      <c r="W251" s="201"/>
      <c r="X251" s="201"/>
      <c r="Y251" s="201"/>
      <c r="Z251" s="381"/>
    </row>
    <row r="252" spans="1:28" ht="18" customHeight="1" thickBot="1">
      <c r="A252" s="382"/>
      <c r="B252" s="98"/>
      <c r="C252" s="15"/>
      <c r="D252" s="9"/>
      <c r="E252" s="9"/>
      <c r="F252" s="9"/>
      <c r="G252" s="9"/>
      <c r="H252" s="9"/>
      <c r="I252" s="9"/>
      <c r="J252" s="9"/>
      <c r="K252" s="191"/>
      <c r="L252" s="191"/>
      <c r="M252" s="191"/>
      <c r="N252" s="192"/>
      <c r="O252" s="199"/>
      <c r="P252" s="203"/>
      <c r="Q252" s="204" t="s">
        <v>26</v>
      </c>
      <c r="R252" s="191" t="s">
        <v>27</v>
      </c>
      <c r="S252" s="201"/>
      <c r="T252" s="201"/>
      <c r="U252" s="201"/>
      <c r="V252" s="201"/>
      <c r="W252" s="201"/>
      <c r="X252" s="201"/>
      <c r="Y252" s="201"/>
      <c r="Z252" s="381"/>
    </row>
    <row r="253" spans="1:28" ht="18" customHeight="1" thickBot="1">
      <c r="A253" s="382"/>
      <c r="B253" s="94"/>
      <c r="C253" s="15"/>
      <c r="D253" s="9"/>
      <c r="E253" s="9"/>
      <c r="F253" s="9"/>
      <c r="G253" s="9"/>
      <c r="H253" s="9"/>
      <c r="I253" s="9"/>
      <c r="J253" s="9"/>
      <c r="K253" s="191"/>
      <c r="L253" s="191"/>
      <c r="M253" s="191"/>
      <c r="N253" s="192"/>
      <c r="O253" s="199"/>
      <c r="P253" s="404"/>
      <c r="Q253" s="405" t="s">
        <v>26</v>
      </c>
      <c r="R253" s="191" t="s">
        <v>221</v>
      </c>
      <c r="S253" s="201"/>
      <c r="T253" s="201"/>
      <c r="U253" s="201"/>
      <c r="V253" s="201"/>
      <c r="W253" s="201"/>
      <c r="X253" s="201"/>
      <c r="Y253" s="201"/>
      <c r="Z253" s="381"/>
    </row>
    <row r="254" spans="1:28" ht="18" customHeight="1">
      <c r="A254" s="382"/>
      <c r="B254" s="94"/>
      <c r="C254" s="15"/>
      <c r="D254" s="9"/>
      <c r="E254" s="9"/>
      <c r="F254" s="9"/>
      <c r="G254" s="9"/>
      <c r="H254" s="9"/>
      <c r="I254" s="9"/>
      <c r="J254" s="9"/>
      <c r="K254" s="191"/>
      <c r="L254" s="191"/>
      <c r="M254" s="191"/>
      <c r="N254" s="192"/>
      <c r="O254" s="199"/>
      <c r="P254" s="205"/>
      <c r="Q254" s="204"/>
      <c r="R254" s="191"/>
      <c r="S254" s="201"/>
      <c r="T254" s="201"/>
      <c r="U254" s="201"/>
      <c r="V254" s="201"/>
      <c r="W254" s="201"/>
      <c r="X254" s="201"/>
      <c r="Y254" s="201"/>
      <c r="Z254" s="381"/>
    </row>
    <row r="255" spans="1:28" ht="18" customHeight="1" thickBot="1">
      <c r="A255" s="383"/>
      <c r="B255" s="29"/>
      <c r="C255" s="29"/>
      <c r="D255" s="30"/>
      <c r="E255" s="30"/>
      <c r="F255" s="30"/>
      <c r="G255" s="30"/>
      <c r="H255" s="30"/>
      <c r="I255" s="30"/>
      <c r="J255" s="29"/>
      <c r="K255" s="384"/>
      <c r="L255" s="384"/>
      <c r="M255" s="384"/>
      <c r="N255" s="385"/>
      <c r="O255" s="770" t="s">
        <v>92</v>
      </c>
      <c r="P255" s="771"/>
      <c r="Q255" s="771"/>
      <c r="R255" s="771"/>
      <c r="S255" s="771"/>
      <c r="T255" s="771"/>
      <c r="U255" s="771"/>
      <c r="V255" s="771"/>
      <c r="W255" s="771"/>
      <c r="X255" s="771"/>
      <c r="Y255" s="771"/>
      <c r="Z255" s="772"/>
    </row>
    <row r="256" spans="1:28" ht="18" customHeight="1">
      <c r="A256" s="374"/>
      <c r="B256" s="375"/>
      <c r="C256" s="763" t="str">
        <f>$C$3</f>
        <v>PLAN STUDIÓW NR IX</v>
      </c>
      <c r="D256" s="764"/>
      <c r="E256" s="764"/>
      <c r="F256" s="764"/>
      <c r="G256" s="764"/>
      <c r="H256" s="764"/>
      <c r="I256" s="764"/>
      <c r="J256" s="764"/>
      <c r="K256" s="764"/>
      <c r="L256" s="764"/>
      <c r="M256" s="764"/>
      <c r="N256" s="764"/>
      <c r="O256" s="764"/>
      <c r="P256" s="764"/>
      <c r="Q256" s="764"/>
      <c r="R256" s="765"/>
      <c r="S256" s="767"/>
      <c r="T256" s="768"/>
      <c r="U256" s="768"/>
      <c r="V256" s="768"/>
      <c r="W256" s="768"/>
      <c r="X256" s="768"/>
      <c r="Y256" s="768"/>
      <c r="Z256" s="769"/>
    </row>
    <row r="257" spans="1:28" ht="18" customHeight="1">
      <c r="A257" s="766" t="s">
        <v>74</v>
      </c>
      <c r="B257" s="543"/>
      <c r="C257" s="539"/>
      <c r="D257" s="540"/>
      <c r="E257" s="540"/>
      <c r="F257" s="540"/>
      <c r="G257" s="540"/>
      <c r="H257" s="540"/>
      <c r="I257" s="540"/>
      <c r="J257" s="540"/>
      <c r="K257" s="540"/>
      <c r="L257" s="540"/>
      <c r="M257" s="540"/>
      <c r="N257" s="540"/>
      <c r="O257" s="540"/>
      <c r="P257" s="540"/>
      <c r="Q257" s="540"/>
      <c r="R257" s="541"/>
      <c r="S257" s="171"/>
      <c r="T257" s="172"/>
      <c r="U257" s="172"/>
      <c r="V257" s="172"/>
      <c r="W257" s="172"/>
      <c r="X257" s="172"/>
      <c r="Y257" s="172"/>
      <c r="Z257" s="376"/>
    </row>
    <row r="258" spans="1:28" ht="18" customHeight="1">
      <c r="A258" s="377"/>
      <c r="B258" s="86"/>
      <c r="C258" s="539"/>
      <c r="D258" s="540"/>
      <c r="E258" s="540"/>
      <c r="F258" s="540"/>
      <c r="G258" s="540"/>
      <c r="H258" s="540"/>
      <c r="I258" s="540"/>
      <c r="J258" s="540"/>
      <c r="K258" s="540"/>
      <c r="L258" s="540"/>
      <c r="M258" s="540"/>
      <c r="N258" s="540"/>
      <c r="O258" s="540"/>
      <c r="P258" s="540"/>
      <c r="Q258" s="540"/>
      <c r="R258" s="541"/>
      <c r="S258" s="171"/>
      <c r="T258" s="172"/>
      <c r="U258" s="172"/>
      <c r="V258" s="172"/>
      <c r="W258" s="172"/>
      <c r="X258" s="172"/>
      <c r="Y258" s="172"/>
      <c r="Z258" s="376"/>
    </row>
    <row r="259" spans="1:28" ht="20.149999999999999" customHeight="1">
      <c r="A259" s="377"/>
      <c r="B259" s="86"/>
      <c r="C259" s="80" t="s">
        <v>109</v>
      </c>
      <c r="D259" s="343"/>
      <c r="E259" s="343"/>
      <c r="F259" s="343"/>
      <c r="G259" s="81" t="s">
        <v>110</v>
      </c>
      <c r="H259" s="343"/>
      <c r="I259" s="343"/>
      <c r="J259" s="343"/>
      <c r="K259" s="174"/>
      <c r="L259" s="174"/>
      <c r="M259" s="174"/>
      <c r="N259" s="174"/>
      <c r="O259" s="174"/>
      <c r="P259" s="174"/>
      <c r="Q259" s="174"/>
      <c r="R259" s="175"/>
      <c r="S259" s="171"/>
      <c r="T259" s="172"/>
      <c r="U259" s="172"/>
      <c r="V259" s="172"/>
      <c r="W259" s="172"/>
      <c r="X259" s="172"/>
      <c r="Y259" s="172"/>
      <c r="Z259" s="376"/>
    </row>
    <row r="260" spans="1:28" ht="18" customHeight="1">
      <c r="A260" s="743"/>
      <c r="B260" s="495"/>
      <c r="C260" s="80" t="s">
        <v>59</v>
      </c>
      <c r="D260" s="69"/>
      <c r="E260" s="69"/>
      <c r="G260" s="81" t="s">
        <v>71</v>
      </c>
      <c r="H260" s="82"/>
      <c r="I260" s="81"/>
      <c r="J260" s="6"/>
      <c r="K260" s="176"/>
      <c r="L260" s="176"/>
      <c r="M260" s="176"/>
      <c r="N260" s="176"/>
      <c r="O260" s="177"/>
      <c r="P260" s="177"/>
      <c r="Q260" s="177"/>
      <c r="R260" s="178"/>
      <c r="S260" s="182"/>
      <c r="T260" s="183"/>
      <c r="U260" s="183"/>
      <c r="V260" s="183"/>
      <c r="W260" s="183"/>
      <c r="X260" s="183"/>
      <c r="Y260" s="183"/>
      <c r="Z260" s="376"/>
    </row>
    <row r="261" spans="1:28" ht="18" customHeight="1">
      <c r="A261" s="743"/>
      <c r="B261" s="495"/>
      <c r="C261" s="80" t="s">
        <v>58</v>
      </c>
      <c r="D261" s="69"/>
      <c r="E261" s="69"/>
      <c r="G261" s="81" t="s">
        <v>78</v>
      </c>
      <c r="H261" s="82"/>
      <c r="I261" s="81"/>
      <c r="J261" s="6"/>
      <c r="K261" s="176"/>
      <c r="L261" s="176"/>
      <c r="M261" s="176"/>
      <c r="N261" s="176"/>
      <c r="O261" s="177"/>
      <c r="P261" s="177"/>
      <c r="Q261" s="177"/>
      <c r="R261" s="178"/>
      <c r="S261" s="496" t="s">
        <v>195</v>
      </c>
      <c r="T261" s="497"/>
      <c r="U261" s="497"/>
      <c r="V261" s="497"/>
      <c r="W261" s="497"/>
      <c r="X261" s="497"/>
      <c r="Y261" s="497"/>
      <c r="Z261" s="744"/>
    </row>
    <row r="262" spans="1:28" ht="18" customHeight="1">
      <c r="A262" s="745"/>
      <c r="B262" s="500"/>
      <c r="C262" s="80" t="s">
        <v>1</v>
      </c>
      <c r="D262" s="80"/>
      <c r="E262" s="80"/>
      <c r="G262" s="81" t="s">
        <v>72</v>
      </c>
      <c r="H262" s="82"/>
      <c r="I262" s="81"/>
      <c r="J262" s="6"/>
      <c r="K262" s="176"/>
      <c r="L262" s="176"/>
      <c r="M262" s="176"/>
      <c r="N262" s="176"/>
      <c r="O262" s="177"/>
      <c r="P262" s="177"/>
      <c r="Q262" s="177"/>
      <c r="R262" s="178"/>
      <c r="S262" s="496" t="s">
        <v>196</v>
      </c>
      <c r="T262" s="497"/>
      <c r="U262" s="497"/>
      <c r="V262" s="497"/>
      <c r="W262" s="497"/>
      <c r="X262" s="497"/>
      <c r="Y262" s="497"/>
      <c r="Z262" s="744"/>
    </row>
    <row r="263" spans="1:28" ht="18" customHeight="1">
      <c r="A263" s="743"/>
      <c r="B263" s="495"/>
      <c r="C263" s="83" t="s">
        <v>2</v>
      </c>
      <c r="D263" s="80"/>
      <c r="E263" s="80"/>
      <c r="G263" s="301" t="str">
        <f>G13</f>
        <v>RACHUNKOWOŚĆ DLA MENEDŻERÓW</v>
      </c>
      <c r="H263" s="82"/>
      <c r="I263" s="68"/>
      <c r="J263" s="6"/>
      <c r="K263" s="176"/>
      <c r="L263" s="176"/>
      <c r="M263" s="176"/>
      <c r="N263" s="176"/>
      <c r="O263" s="177"/>
      <c r="P263" s="177"/>
      <c r="Q263" s="177"/>
      <c r="R263" s="178"/>
      <c r="S263" s="182"/>
      <c r="T263" s="183"/>
      <c r="U263" s="183"/>
      <c r="V263" s="183"/>
      <c r="W263" s="183"/>
      <c r="X263" s="183"/>
      <c r="Y263" s="183"/>
      <c r="Z263" s="376"/>
    </row>
    <row r="264" spans="1:28" ht="18" customHeight="1" thickBot="1">
      <c r="A264" s="378"/>
      <c r="B264" s="67"/>
      <c r="C264" s="18"/>
      <c r="D264" s="5"/>
      <c r="E264" s="5"/>
      <c r="F264" s="5"/>
      <c r="G264" s="81"/>
      <c r="H264" s="19"/>
      <c r="I264" s="5"/>
      <c r="J264" s="19"/>
      <c r="K264" s="176"/>
      <c r="L264" s="176"/>
      <c r="M264" s="176"/>
      <c r="N264" s="176"/>
      <c r="O264" s="177"/>
      <c r="P264" s="177"/>
      <c r="Q264" s="177"/>
      <c r="R264" s="178"/>
      <c r="S264" s="501"/>
      <c r="T264" s="502"/>
      <c r="U264" s="502"/>
      <c r="V264" s="502"/>
      <c r="W264" s="502"/>
      <c r="X264" s="502"/>
      <c r="Y264" s="502"/>
      <c r="Z264" s="746"/>
    </row>
    <row r="265" spans="1:28" ht="18" customHeight="1" thickBot="1">
      <c r="A265" s="747"/>
      <c r="B265" s="505"/>
      <c r="C265" s="505"/>
      <c r="D265" s="505"/>
      <c r="E265" s="505"/>
      <c r="F265" s="505"/>
      <c r="G265" s="505"/>
      <c r="H265" s="505"/>
      <c r="I265" s="505"/>
      <c r="J265" s="505"/>
      <c r="K265" s="505"/>
      <c r="L265" s="505"/>
      <c r="M265" s="505"/>
      <c r="N265" s="505"/>
      <c r="O265" s="505"/>
      <c r="P265" s="505"/>
      <c r="Q265" s="505"/>
      <c r="R265" s="505"/>
      <c r="S265" s="505"/>
      <c r="T265" s="505"/>
      <c r="U265" s="505"/>
      <c r="V265" s="505"/>
      <c r="W265" s="505"/>
      <c r="X265" s="505"/>
      <c r="Y265" s="505"/>
      <c r="Z265" s="748"/>
    </row>
    <row r="266" spans="1:28" ht="18" customHeight="1">
      <c r="A266" s="749" t="s">
        <v>41</v>
      </c>
      <c r="B266" s="510" t="s">
        <v>3</v>
      </c>
      <c r="C266" s="513" t="s">
        <v>4</v>
      </c>
      <c r="D266" s="514"/>
      <c r="E266" s="515"/>
      <c r="F266" s="519" t="s">
        <v>5</v>
      </c>
      <c r="G266" s="520"/>
      <c r="H266" s="520"/>
      <c r="I266" s="520"/>
      <c r="J266" s="520"/>
      <c r="K266" s="752" t="s">
        <v>42</v>
      </c>
      <c r="L266" s="753"/>
      <c r="M266" s="753"/>
      <c r="N266" s="753"/>
      <c r="O266" s="753"/>
      <c r="P266" s="753"/>
      <c r="Q266" s="753"/>
      <c r="R266" s="753"/>
      <c r="S266" s="753"/>
      <c r="T266" s="753"/>
      <c r="U266" s="753"/>
      <c r="V266" s="753"/>
      <c r="W266" s="753"/>
      <c r="X266" s="753"/>
      <c r="Y266" s="753"/>
      <c r="Z266" s="754"/>
    </row>
    <row r="267" spans="1:28" ht="18" customHeight="1">
      <c r="A267" s="750"/>
      <c r="B267" s="511"/>
      <c r="C267" s="516"/>
      <c r="D267" s="517"/>
      <c r="E267" s="518"/>
      <c r="F267" s="547" t="s">
        <v>6</v>
      </c>
      <c r="G267" s="473" t="s">
        <v>7</v>
      </c>
      <c r="H267" s="473"/>
      <c r="I267" s="473"/>
      <c r="J267" s="527"/>
      <c r="K267" s="755" t="s">
        <v>43</v>
      </c>
      <c r="L267" s="756"/>
      <c r="M267" s="756"/>
      <c r="N267" s="757"/>
      <c r="O267" s="755" t="s">
        <v>44</v>
      </c>
      <c r="P267" s="756"/>
      <c r="Q267" s="756"/>
      <c r="R267" s="758"/>
      <c r="S267" s="759" t="s">
        <v>45</v>
      </c>
      <c r="T267" s="756"/>
      <c r="U267" s="756"/>
      <c r="V267" s="757"/>
      <c r="W267" s="755" t="s">
        <v>46</v>
      </c>
      <c r="X267" s="756"/>
      <c r="Y267" s="756"/>
      <c r="Z267" s="758"/>
    </row>
    <row r="268" spans="1:28" ht="18" customHeight="1">
      <c r="A268" s="750"/>
      <c r="B268" s="511"/>
      <c r="C268" s="534" t="s">
        <v>8</v>
      </c>
      <c r="D268" s="467" t="s">
        <v>9</v>
      </c>
      <c r="E268" s="470" t="s">
        <v>39</v>
      </c>
      <c r="F268" s="548"/>
      <c r="G268" s="473" t="s">
        <v>10</v>
      </c>
      <c r="H268" s="473" t="s">
        <v>11</v>
      </c>
      <c r="I268" s="473" t="s">
        <v>12</v>
      </c>
      <c r="J268" s="527" t="s">
        <v>37</v>
      </c>
      <c r="K268" s="760" t="str">
        <f>K18</f>
        <v>Liczba godzin w semestrze</v>
      </c>
      <c r="L268" s="761"/>
      <c r="M268" s="761"/>
      <c r="N268" s="761"/>
      <c r="O268" s="761"/>
      <c r="P268" s="761"/>
      <c r="Q268" s="761"/>
      <c r="R268" s="761"/>
      <c r="S268" s="761"/>
      <c r="T268" s="761"/>
      <c r="U268" s="761"/>
      <c r="V268" s="761"/>
      <c r="W268" s="761"/>
      <c r="X268" s="761"/>
      <c r="Y268" s="761"/>
      <c r="Z268" s="762"/>
    </row>
    <row r="269" spans="1:28" ht="18" customHeight="1">
      <c r="A269" s="750"/>
      <c r="B269" s="511"/>
      <c r="C269" s="534"/>
      <c r="D269" s="468"/>
      <c r="E269" s="471"/>
      <c r="F269" s="548"/>
      <c r="G269" s="473"/>
      <c r="H269" s="473"/>
      <c r="I269" s="473"/>
      <c r="J269" s="527"/>
      <c r="K269" s="739" t="s">
        <v>10</v>
      </c>
      <c r="L269" s="741" t="s">
        <v>11</v>
      </c>
      <c r="M269" s="737" t="s">
        <v>12</v>
      </c>
      <c r="N269" s="185" t="s">
        <v>47</v>
      </c>
      <c r="O269" s="739" t="s">
        <v>10</v>
      </c>
      <c r="P269" s="741" t="s">
        <v>11</v>
      </c>
      <c r="Q269" s="737" t="s">
        <v>12</v>
      </c>
      <c r="R269" s="185" t="s">
        <v>47</v>
      </c>
      <c r="S269" s="739" t="s">
        <v>10</v>
      </c>
      <c r="T269" s="741" t="s">
        <v>11</v>
      </c>
      <c r="U269" s="737" t="s">
        <v>12</v>
      </c>
      <c r="V269" s="185" t="s">
        <v>47</v>
      </c>
      <c r="W269" s="739" t="s">
        <v>10</v>
      </c>
      <c r="X269" s="741" t="s">
        <v>11</v>
      </c>
      <c r="Y269" s="737" t="s">
        <v>12</v>
      </c>
      <c r="Z269" s="185" t="s">
        <v>47</v>
      </c>
    </row>
    <row r="270" spans="1:28" ht="18" customHeight="1" thickBot="1">
      <c r="A270" s="751"/>
      <c r="B270" s="512"/>
      <c r="C270" s="535"/>
      <c r="D270" s="469"/>
      <c r="E270" s="472"/>
      <c r="F270" s="549"/>
      <c r="G270" s="474"/>
      <c r="H270" s="474"/>
      <c r="I270" s="474"/>
      <c r="J270" s="528"/>
      <c r="K270" s="740"/>
      <c r="L270" s="742"/>
      <c r="M270" s="738"/>
      <c r="N270" s="186" t="s">
        <v>25</v>
      </c>
      <c r="O270" s="740"/>
      <c r="P270" s="742"/>
      <c r="Q270" s="738"/>
      <c r="R270" s="186" t="s">
        <v>25</v>
      </c>
      <c r="S270" s="740"/>
      <c r="T270" s="742"/>
      <c r="U270" s="738"/>
      <c r="V270" s="186" t="s">
        <v>25</v>
      </c>
      <c r="W270" s="740"/>
      <c r="X270" s="742"/>
      <c r="Y270" s="738"/>
      <c r="Z270" s="186" t="s">
        <v>25</v>
      </c>
    </row>
    <row r="271" spans="1:28" ht="20.149999999999999" customHeight="1" thickBot="1">
      <c r="A271" s="424" t="s">
        <v>226</v>
      </c>
      <c r="B271" s="614" t="s">
        <v>38</v>
      </c>
      <c r="C271" s="614"/>
      <c r="D271" s="614"/>
      <c r="E271" s="614"/>
      <c r="F271" s="614"/>
      <c r="G271" s="614"/>
      <c r="H271" s="614"/>
      <c r="I271" s="614"/>
      <c r="J271" s="614"/>
      <c r="K271" s="614"/>
      <c r="L271" s="615"/>
      <c r="M271" s="615"/>
      <c r="N271" s="615"/>
      <c r="O271" s="615"/>
      <c r="P271" s="615"/>
      <c r="Q271" s="615"/>
      <c r="R271" s="615"/>
      <c r="S271" s="615"/>
      <c r="T271" s="615"/>
      <c r="U271" s="615"/>
      <c r="V271" s="615"/>
      <c r="W271" s="615"/>
      <c r="X271" s="615"/>
      <c r="Y271" s="615"/>
      <c r="Z271" s="615"/>
      <c r="AA271" s="616"/>
    </row>
    <row r="272" spans="1:28" ht="18" customHeight="1">
      <c r="A272" s="212" t="s">
        <v>14</v>
      </c>
      <c r="B272" s="302" t="s">
        <v>168</v>
      </c>
      <c r="C272" s="303"/>
      <c r="D272" s="304">
        <v>2</v>
      </c>
      <c r="E272" s="304">
        <v>4</v>
      </c>
      <c r="F272" s="219">
        <f>SUM(G272:J272)</f>
        <v>60</v>
      </c>
      <c r="G272" s="14">
        <f>K272+O272+S272+W272</f>
        <v>30</v>
      </c>
      <c r="H272" s="14">
        <f t="shared" ref="H272:J276" si="94">L272+P272+T272+X272</f>
        <v>30</v>
      </c>
      <c r="I272" s="14">
        <f t="shared" si="94"/>
        <v>0</v>
      </c>
      <c r="J272" s="14">
        <f t="shared" si="94"/>
        <v>0</v>
      </c>
      <c r="K272" s="212"/>
      <c r="L272" s="206"/>
      <c r="M272" s="206"/>
      <c r="N272" s="207"/>
      <c r="O272" s="212"/>
      <c r="P272" s="206"/>
      <c r="Q272" s="364"/>
      <c r="R272" s="210"/>
      <c r="S272" s="212">
        <v>30</v>
      </c>
      <c r="T272" s="206">
        <v>30</v>
      </c>
      <c r="U272" s="209"/>
      <c r="V272" s="210"/>
      <c r="W272" s="206"/>
      <c r="X272" s="206"/>
      <c r="Y272" s="209"/>
      <c r="Z272" s="210"/>
      <c r="AB272" s="345">
        <v>20</v>
      </c>
    </row>
    <row r="273" spans="1:28" ht="31.65" customHeight="1">
      <c r="A273" s="217" t="s">
        <v>15</v>
      </c>
      <c r="B273" s="302" t="s">
        <v>194</v>
      </c>
      <c r="C273" s="303">
        <v>1</v>
      </c>
      <c r="D273" s="304">
        <v>1</v>
      </c>
      <c r="E273" s="304">
        <v>6</v>
      </c>
      <c r="F273" s="219">
        <f>SUM(G273:J273)</f>
        <v>45</v>
      </c>
      <c r="G273" s="14">
        <f>K273+O273+S273+W273</f>
        <v>15</v>
      </c>
      <c r="H273" s="14">
        <f t="shared" si="94"/>
        <v>0</v>
      </c>
      <c r="I273" s="14">
        <f t="shared" si="94"/>
        <v>30</v>
      </c>
      <c r="J273" s="14">
        <f t="shared" si="94"/>
        <v>0</v>
      </c>
      <c r="K273" s="217"/>
      <c r="L273" s="215"/>
      <c r="M273" s="215"/>
      <c r="N273" s="216"/>
      <c r="O273" s="305"/>
      <c r="P273" s="215"/>
      <c r="Q273" s="311"/>
      <c r="R273" s="306"/>
      <c r="S273" s="217"/>
      <c r="T273" s="215"/>
      <c r="U273" s="215"/>
      <c r="V273" s="306"/>
      <c r="W273" s="229">
        <v>15</v>
      </c>
      <c r="X273" s="215"/>
      <c r="Y273" s="215">
        <v>30</v>
      </c>
      <c r="Z273" s="218"/>
      <c r="AB273" s="345">
        <v>30</v>
      </c>
    </row>
    <row r="274" spans="1:28" ht="18" customHeight="1">
      <c r="A274" s="217" t="s">
        <v>16</v>
      </c>
      <c r="B274" s="302" t="s">
        <v>169</v>
      </c>
      <c r="C274" s="303">
        <v>1</v>
      </c>
      <c r="D274" s="304">
        <v>1</v>
      </c>
      <c r="E274" s="304">
        <v>8</v>
      </c>
      <c r="F274" s="219">
        <f>SUM(G274:J274)</f>
        <v>45</v>
      </c>
      <c r="G274" s="14">
        <f t="shared" ref="G274:G276" si="95">K274+O274+S274+W274</f>
        <v>30</v>
      </c>
      <c r="H274" s="14">
        <f t="shared" si="94"/>
        <v>15</v>
      </c>
      <c r="I274" s="14">
        <f t="shared" si="94"/>
        <v>0</v>
      </c>
      <c r="J274" s="14">
        <f t="shared" si="94"/>
        <v>0</v>
      </c>
      <c r="K274" s="217"/>
      <c r="L274" s="307"/>
      <c r="M274" s="307"/>
      <c r="N274" s="308"/>
      <c r="O274" s="229">
        <v>30</v>
      </c>
      <c r="P274" s="215">
        <v>15</v>
      </c>
      <c r="Q274" s="307"/>
      <c r="R274" s="308"/>
      <c r="S274" s="215"/>
      <c r="T274" s="215"/>
      <c r="U274" s="242"/>
      <c r="V274" s="243"/>
      <c r="W274" s="219"/>
      <c r="X274" s="215"/>
      <c r="Y274" s="307"/>
      <c r="Z274" s="308"/>
      <c r="AB274" s="345">
        <v>45</v>
      </c>
    </row>
    <row r="275" spans="1:28" ht="18" customHeight="1">
      <c r="A275" s="217" t="s">
        <v>17</v>
      </c>
      <c r="B275" s="302" t="s">
        <v>170</v>
      </c>
      <c r="C275" s="303"/>
      <c r="D275" s="304">
        <v>1</v>
      </c>
      <c r="E275" s="309">
        <v>2</v>
      </c>
      <c r="F275" s="219">
        <f>SUM(G275:J275)</f>
        <v>15</v>
      </c>
      <c r="G275" s="14">
        <f t="shared" si="95"/>
        <v>15</v>
      </c>
      <c r="H275" s="14">
        <f t="shared" si="94"/>
        <v>0</v>
      </c>
      <c r="I275" s="14">
        <f t="shared" si="94"/>
        <v>0</v>
      </c>
      <c r="J275" s="14">
        <f t="shared" si="94"/>
        <v>0</v>
      </c>
      <c r="K275" s="217"/>
      <c r="L275" s="215"/>
      <c r="M275" s="215"/>
      <c r="N275" s="216"/>
      <c r="O275" s="219"/>
      <c r="P275" s="214"/>
      <c r="Q275" s="215"/>
      <c r="R275" s="216"/>
      <c r="S275" s="215"/>
      <c r="T275" s="215"/>
      <c r="U275" s="215"/>
      <c r="V275" s="216"/>
      <c r="W275" s="219">
        <v>15</v>
      </c>
      <c r="X275" s="215"/>
      <c r="Y275" s="215"/>
      <c r="Z275" s="216"/>
      <c r="AB275" s="345">
        <v>10</v>
      </c>
    </row>
    <row r="276" spans="1:28" ht="18" customHeight="1" thickBot="1">
      <c r="A276" s="217" t="s">
        <v>18</v>
      </c>
      <c r="B276" s="310" t="s">
        <v>75</v>
      </c>
      <c r="C276" s="303"/>
      <c r="D276" s="304">
        <v>3</v>
      </c>
      <c r="E276" s="304">
        <v>6</v>
      </c>
      <c r="F276" s="219">
        <f>SUM(G276:J276)</f>
        <v>90</v>
      </c>
      <c r="G276" s="14">
        <f t="shared" si="95"/>
        <v>0</v>
      </c>
      <c r="H276" s="14">
        <f t="shared" si="94"/>
        <v>0</v>
      </c>
      <c r="I276" s="14">
        <f t="shared" si="94"/>
        <v>0</v>
      </c>
      <c r="J276" s="14">
        <f t="shared" si="94"/>
        <v>90</v>
      </c>
      <c r="K276" s="217"/>
      <c r="L276" s="215"/>
      <c r="M276" s="215"/>
      <c r="N276" s="216"/>
      <c r="O276" s="228"/>
      <c r="P276" s="214"/>
      <c r="Q276" s="214"/>
      <c r="R276" s="218">
        <v>30</v>
      </c>
      <c r="S276" s="217"/>
      <c r="T276" s="214"/>
      <c r="U276" s="214"/>
      <c r="V276" s="218">
        <v>30</v>
      </c>
      <c r="W276" s="217"/>
      <c r="X276" s="214"/>
      <c r="Y276" s="214"/>
      <c r="Z276" s="218">
        <v>30</v>
      </c>
      <c r="AB276" s="345">
        <v>60</v>
      </c>
    </row>
    <row r="277" spans="1:28" ht="35.4" customHeight="1" thickBot="1">
      <c r="A277" s="217" t="s">
        <v>30</v>
      </c>
      <c r="B277" s="133" t="s">
        <v>115</v>
      </c>
      <c r="C277" s="134"/>
      <c r="D277" s="135"/>
      <c r="E277" s="135">
        <v>20</v>
      </c>
      <c r="F277" s="63"/>
      <c r="G277" s="64"/>
      <c r="H277" s="64"/>
      <c r="I277" s="64"/>
      <c r="J277" s="76"/>
      <c r="K277" s="225"/>
      <c r="L277" s="221"/>
      <c r="M277" s="221"/>
      <c r="N277" s="224"/>
      <c r="O277" s="220"/>
      <c r="P277" s="227"/>
      <c r="Q277" s="227"/>
      <c r="R277" s="238"/>
      <c r="S277" s="225"/>
      <c r="T277" s="227"/>
      <c r="U277" s="227"/>
      <c r="V277" s="238"/>
      <c r="W277" s="225"/>
      <c r="X277" s="227"/>
      <c r="Y277" s="227"/>
      <c r="Z277" s="425" t="s">
        <v>118</v>
      </c>
    </row>
    <row r="278" spans="1:28" ht="20.149999999999999" customHeight="1" thickTop="1">
      <c r="A278" s="422"/>
      <c r="B278" s="550" t="s">
        <v>19</v>
      </c>
      <c r="C278" s="552">
        <f>SUM(C272:C277)</f>
        <v>2</v>
      </c>
      <c r="D278" s="489">
        <f t="shared" ref="D278:J278" si="96">SUM(D272:D277)</f>
        <v>8</v>
      </c>
      <c r="E278" s="485">
        <f t="shared" si="96"/>
        <v>46</v>
      </c>
      <c r="F278" s="487">
        <f t="shared" si="96"/>
        <v>255</v>
      </c>
      <c r="G278" s="489">
        <f t="shared" si="96"/>
        <v>90</v>
      </c>
      <c r="H278" s="489">
        <f t="shared" si="96"/>
        <v>45</v>
      </c>
      <c r="I278" s="489">
        <f t="shared" si="96"/>
        <v>30</v>
      </c>
      <c r="J278" s="485">
        <f t="shared" si="96"/>
        <v>90</v>
      </c>
      <c r="K278" s="410">
        <f>SUM(K272:K277)</f>
        <v>0</v>
      </c>
      <c r="L278" s="411">
        <f t="shared" ref="L278:Z278" si="97">SUM(L272:L277)</f>
        <v>0</v>
      </c>
      <c r="M278" s="411">
        <f t="shared" si="97"/>
        <v>0</v>
      </c>
      <c r="N278" s="412">
        <f t="shared" si="97"/>
        <v>0</v>
      </c>
      <c r="O278" s="410">
        <f t="shared" si="97"/>
        <v>30</v>
      </c>
      <c r="P278" s="411">
        <f t="shared" si="97"/>
        <v>15</v>
      </c>
      <c r="Q278" s="411">
        <f t="shared" si="97"/>
        <v>0</v>
      </c>
      <c r="R278" s="413">
        <f t="shared" si="97"/>
        <v>30</v>
      </c>
      <c r="S278" s="414">
        <f t="shared" si="97"/>
        <v>30</v>
      </c>
      <c r="T278" s="411">
        <f t="shared" si="97"/>
        <v>30</v>
      </c>
      <c r="U278" s="411">
        <f t="shared" si="97"/>
        <v>0</v>
      </c>
      <c r="V278" s="412">
        <f t="shared" si="97"/>
        <v>30</v>
      </c>
      <c r="W278" s="410">
        <f t="shared" si="97"/>
        <v>30</v>
      </c>
      <c r="X278" s="411">
        <f t="shared" si="97"/>
        <v>0</v>
      </c>
      <c r="Y278" s="411">
        <f t="shared" si="97"/>
        <v>30</v>
      </c>
      <c r="Z278" s="413">
        <f t="shared" si="97"/>
        <v>30</v>
      </c>
    </row>
    <row r="279" spans="1:28" ht="20.149999999999999" customHeight="1" thickBot="1">
      <c r="A279" s="423"/>
      <c r="B279" s="551"/>
      <c r="C279" s="553"/>
      <c r="D279" s="490"/>
      <c r="E279" s="486"/>
      <c r="F279" s="488"/>
      <c r="G279" s="490"/>
      <c r="H279" s="490"/>
      <c r="I279" s="490"/>
      <c r="J279" s="486"/>
      <c r="K279" s="491">
        <f>SUM(K278:N278)</f>
        <v>0</v>
      </c>
      <c r="L279" s="492"/>
      <c r="M279" s="492"/>
      <c r="N279" s="493"/>
      <c r="O279" s="491">
        <f>SUM(O278:R278)</f>
        <v>75</v>
      </c>
      <c r="P279" s="492"/>
      <c r="Q279" s="492"/>
      <c r="R279" s="493"/>
      <c r="S279" s="491">
        <f>SUM(S278:V278)</f>
        <v>90</v>
      </c>
      <c r="T279" s="492"/>
      <c r="U279" s="492"/>
      <c r="V279" s="493"/>
      <c r="W279" s="491">
        <f>SUM(W278:Z278)</f>
        <v>90</v>
      </c>
      <c r="X279" s="492"/>
      <c r="Y279" s="492"/>
      <c r="Z279" s="493"/>
      <c r="AA279" s="446" t="b">
        <f>SUM(K279:Z279)=F278</f>
        <v>1</v>
      </c>
    </row>
    <row r="280" spans="1:28" s="21" customFormat="1" ht="20.149999999999999" customHeight="1">
      <c r="A280" s="608" t="s">
        <v>230</v>
      </c>
      <c r="B280" s="555"/>
      <c r="C280" s="560" t="s">
        <v>8</v>
      </c>
      <c r="D280" s="563" t="s">
        <v>9</v>
      </c>
      <c r="E280" s="566" t="s">
        <v>39</v>
      </c>
      <c r="F280" s="569" t="s">
        <v>6</v>
      </c>
      <c r="G280" s="572" t="s">
        <v>10</v>
      </c>
      <c r="H280" s="572" t="s">
        <v>11</v>
      </c>
      <c r="I280" s="572" t="s">
        <v>12</v>
      </c>
      <c r="J280" s="575" t="s">
        <v>37</v>
      </c>
      <c r="K280" s="482" t="s">
        <v>43</v>
      </c>
      <c r="L280" s="483"/>
      <c r="M280" s="483"/>
      <c r="N280" s="484"/>
      <c r="O280" s="482" t="s">
        <v>44</v>
      </c>
      <c r="P280" s="483"/>
      <c r="Q280" s="483"/>
      <c r="R280" s="484"/>
      <c r="S280" s="482" t="s">
        <v>45</v>
      </c>
      <c r="T280" s="483"/>
      <c r="U280" s="483"/>
      <c r="V280" s="484"/>
      <c r="W280" s="482" t="s">
        <v>46</v>
      </c>
      <c r="X280" s="483"/>
      <c r="Y280" s="483"/>
      <c r="Z280" s="484"/>
      <c r="AA280" s="448"/>
      <c r="AB280" s="346"/>
    </row>
    <row r="281" spans="1:28" s="21" customFormat="1" ht="20.149999999999999" customHeight="1">
      <c r="A281" s="609"/>
      <c r="B281" s="557"/>
      <c r="C281" s="561"/>
      <c r="D281" s="564"/>
      <c r="E281" s="567"/>
      <c r="F281" s="570"/>
      <c r="G281" s="573"/>
      <c r="H281" s="573"/>
      <c r="I281" s="573"/>
      <c r="J281" s="576"/>
      <c r="K281" s="584" t="s">
        <v>10</v>
      </c>
      <c r="L281" s="583" t="s">
        <v>11</v>
      </c>
      <c r="M281" s="582" t="s">
        <v>12</v>
      </c>
      <c r="N281" s="415" t="s">
        <v>47</v>
      </c>
      <c r="O281" s="584" t="s">
        <v>10</v>
      </c>
      <c r="P281" s="583" t="s">
        <v>11</v>
      </c>
      <c r="Q281" s="582" t="s">
        <v>12</v>
      </c>
      <c r="R281" s="415" t="s">
        <v>47</v>
      </c>
      <c r="S281" s="584" t="s">
        <v>10</v>
      </c>
      <c r="T281" s="583" t="s">
        <v>11</v>
      </c>
      <c r="U281" s="582" t="s">
        <v>12</v>
      </c>
      <c r="V281" s="415" t="s">
        <v>47</v>
      </c>
      <c r="W281" s="584" t="s">
        <v>10</v>
      </c>
      <c r="X281" s="583" t="s">
        <v>11</v>
      </c>
      <c r="Y281" s="582" t="s">
        <v>12</v>
      </c>
      <c r="Z281" s="415" t="s">
        <v>47</v>
      </c>
      <c r="AA281" s="448"/>
      <c r="AB281" s="346"/>
    </row>
    <row r="282" spans="1:28" s="21" customFormat="1" ht="20.149999999999999" customHeight="1" thickBot="1">
      <c r="A282" s="609"/>
      <c r="B282" s="557"/>
      <c r="C282" s="562"/>
      <c r="D282" s="565"/>
      <c r="E282" s="568"/>
      <c r="F282" s="571"/>
      <c r="G282" s="574"/>
      <c r="H282" s="574"/>
      <c r="I282" s="574"/>
      <c r="J282" s="577"/>
      <c r="K282" s="585"/>
      <c r="L282" s="574"/>
      <c r="M282" s="565"/>
      <c r="N282" s="416" t="s">
        <v>25</v>
      </c>
      <c r="O282" s="585"/>
      <c r="P282" s="574"/>
      <c r="Q282" s="565"/>
      <c r="R282" s="416" t="s">
        <v>25</v>
      </c>
      <c r="S282" s="585"/>
      <c r="T282" s="574"/>
      <c r="U282" s="565"/>
      <c r="V282" s="416" t="s">
        <v>25</v>
      </c>
      <c r="W282" s="585"/>
      <c r="X282" s="574"/>
      <c r="Y282" s="565"/>
      <c r="Z282" s="416" t="s">
        <v>25</v>
      </c>
      <c r="AA282" s="448"/>
      <c r="AB282" s="346"/>
    </row>
    <row r="283" spans="1:28" s="21" customFormat="1" ht="20.149999999999999" customHeight="1">
      <c r="A283" s="609"/>
      <c r="B283" s="557"/>
      <c r="C283" s="578">
        <f>SUM(C$31,C$88,C278)</f>
        <v>10</v>
      </c>
      <c r="D283" s="478">
        <f t="shared" ref="D283:J283" si="98">SUM(D$31,D$88,D278)</f>
        <v>36</v>
      </c>
      <c r="E283" s="480">
        <f t="shared" si="98"/>
        <v>120</v>
      </c>
      <c r="F283" s="580">
        <f t="shared" si="98"/>
        <v>930</v>
      </c>
      <c r="G283" s="478">
        <f t="shared" si="98"/>
        <v>435</v>
      </c>
      <c r="H283" s="478">
        <f t="shared" si="98"/>
        <v>255</v>
      </c>
      <c r="I283" s="478">
        <f t="shared" si="98"/>
        <v>120</v>
      </c>
      <c r="J283" s="480">
        <f t="shared" si="98"/>
        <v>120</v>
      </c>
      <c r="K283" s="417">
        <f>SUM(K$31,K$88,K278)</f>
        <v>120</v>
      </c>
      <c r="L283" s="417">
        <f t="shared" ref="L283:Z283" si="99">SUM(L$31,L$88,L278)</f>
        <v>90</v>
      </c>
      <c r="M283" s="417">
        <f t="shared" si="99"/>
        <v>0</v>
      </c>
      <c r="N283" s="417">
        <f t="shared" si="99"/>
        <v>0</v>
      </c>
      <c r="O283" s="417">
        <f t="shared" si="99"/>
        <v>120</v>
      </c>
      <c r="P283" s="417">
        <f t="shared" si="99"/>
        <v>75</v>
      </c>
      <c r="Q283" s="417">
        <f t="shared" si="99"/>
        <v>60</v>
      </c>
      <c r="R283" s="417">
        <f t="shared" si="99"/>
        <v>30</v>
      </c>
      <c r="S283" s="417">
        <f t="shared" si="99"/>
        <v>165</v>
      </c>
      <c r="T283" s="417">
        <f t="shared" si="99"/>
        <v>90</v>
      </c>
      <c r="U283" s="417">
        <f t="shared" si="99"/>
        <v>30</v>
      </c>
      <c r="V283" s="417">
        <f t="shared" si="99"/>
        <v>60</v>
      </c>
      <c r="W283" s="417">
        <f t="shared" si="99"/>
        <v>30</v>
      </c>
      <c r="X283" s="417">
        <f t="shared" si="99"/>
        <v>0</v>
      </c>
      <c r="Y283" s="417">
        <f t="shared" si="99"/>
        <v>30</v>
      </c>
      <c r="Z283" s="417">
        <f t="shared" si="99"/>
        <v>30</v>
      </c>
      <c r="AA283" s="448"/>
      <c r="AB283" s="346"/>
    </row>
    <row r="284" spans="1:28" s="21" customFormat="1" ht="20.149999999999999" customHeight="1" thickBot="1">
      <c r="A284" s="609"/>
      <c r="B284" s="557"/>
      <c r="C284" s="579"/>
      <c r="D284" s="479"/>
      <c r="E284" s="481"/>
      <c r="F284" s="581"/>
      <c r="G284" s="479"/>
      <c r="H284" s="479"/>
      <c r="I284" s="479"/>
      <c r="J284" s="481"/>
      <c r="K284" s="455">
        <f>SUM(K283:N283)</f>
        <v>210</v>
      </c>
      <c r="L284" s="456"/>
      <c r="M284" s="456"/>
      <c r="N284" s="457"/>
      <c r="O284" s="455">
        <f>SUM(O283:R283)</f>
        <v>285</v>
      </c>
      <c r="P284" s="456"/>
      <c r="Q284" s="456"/>
      <c r="R284" s="457"/>
      <c r="S284" s="455">
        <f>SUM(S283:V283)</f>
        <v>345</v>
      </c>
      <c r="T284" s="456"/>
      <c r="U284" s="456"/>
      <c r="V284" s="457"/>
      <c r="W284" s="455">
        <f>SUM(W283:Z283)</f>
        <v>90</v>
      </c>
      <c r="X284" s="456"/>
      <c r="Y284" s="456"/>
      <c r="Z284" s="457"/>
      <c r="AA284" s="448" t="b">
        <f>SUM(K284:Z284)=F283</f>
        <v>1</v>
      </c>
      <c r="AB284" s="346"/>
    </row>
    <row r="285" spans="1:28" s="21" customFormat="1" ht="20.149999999999999" customHeight="1">
      <c r="A285" s="609"/>
      <c r="B285" s="557"/>
      <c r="C285" s="589" t="s">
        <v>20</v>
      </c>
      <c r="D285" s="590"/>
      <c r="E285" s="591"/>
      <c r="F285" s="604" t="s">
        <v>21</v>
      </c>
      <c r="G285" s="483"/>
      <c r="H285" s="483"/>
      <c r="I285" s="483"/>
      <c r="J285" s="484"/>
      <c r="K285" s="598">
        <f>SUM(IF(COUNTA(K271:N271)&gt;0,$C271,0),IF(COUNTA(K272:N272)&gt;0,$C272,0),IF(COUNTA(K273:N273)&gt;0,$C273,0),IF(COUNTA(K274:N274)&gt;0,$C274,0),IF(COUNTA(K275:N275)&gt;0,$C275,0),IF(COUNTA(K276:N276)&gt;0,$C276,0),IF(COUNTA(K277:N277)&gt;0,$C277,0),K$95)</f>
        <v>3</v>
      </c>
      <c r="L285" s="599"/>
      <c r="M285" s="599"/>
      <c r="N285" s="600"/>
      <c r="O285" s="598">
        <f t="shared" ref="O285" si="100">SUM(IF(COUNTA(O271:R271)&gt;0,$C271,0),IF(COUNTA(O272:R272)&gt;0,$C272,0),IF(COUNTA(O273:R273)&gt;0,$C273,0),IF(COUNTA(O274:R274)&gt;0,$C274,0),IF(COUNTA(O275:R275)&gt;0,$C275,0),IF(COUNTA(O276:R276)&gt;0,$C276,0),IF(COUNTA(O277:R277)&gt;0,$C277,0),O$95)</f>
        <v>3</v>
      </c>
      <c r="P285" s="599"/>
      <c r="Q285" s="599"/>
      <c r="R285" s="600"/>
      <c r="S285" s="598">
        <f t="shared" ref="S285" si="101">SUM(IF(COUNTA(S271:V271)&gt;0,$C271,0),IF(COUNTA(S272:V272)&gt;0,$C272,0),IF(COUNTA(S273:V273)&gt;0,$C273,0),IF(COUNTA(S274:V274)&gt;0,$C274,0),IF(COUNTA(S275:V275)&gt;0,$C275,0),IF(COUNTA(S276:V276)&gt;0,$C276,0),IF(COUNTA(S277:V277)&gt;0,$C277,0),S$95)</f>
        <v>3</v>
      </c>
      <c r="T285" s="599"/>
      <c r="U285" s="599"/>
      <c r="V285" s="600"/>
      <c r="W285" s="598">
        <f t="shared" ref="W285" si="102">SUM(IF(COUNTA(W271:Z271)&gt;0,$C271,0),IF(COUNTA(W272:Z272)&gt;0,$C272,0),IF(COUNTA(W273:Z273)&gt;0,$C273,0),IF(COUNTA(W274:Z274)&gt;0,$C274,0),IF(COUNTA(W275:Z275)&gt;0,$C275,0),IF(COUNTA(W276:Z276)&gt;0,$C276,0),IF(COUNTA(W277:Z277)&gt;0,$C277,0),W$95)</f>
        <v>1</v>
      </c>
      <c r="X285" s="599"/>
      <c r="Y285" s="599"/>
      <c r="Z285" s="600"/>
      <c r="AA285" s="446">
        <f>SUM(K285:Z285)</f>
        <v>10</v>
      </c>
      <c r="AB285" s="346" t="b">
        <f>AA285=C283</f>
        <v>1</v>
      </c>
    </row>
    <row r="286" spans="1:28" s="21" customFormat="1" ht="20.149999999999999" customHeight="1">
      <c r="A286" s="609"/>
      <c r="B286" s="557"/>
      <c r="C286" s="592"/>
      <c r="D286" s="593"/>
      <c r="E286" s="594"/>
      <c r="F286" s="601" t="s">
        <v>22</v>
      </c>
      <c r="G286" s="602"/>
      <c r="H286" s="602"/>
      <c r="I286" s="602"/>
      <c r="J286" s="603"/>
      <c r="K286" s="458">
        <f>SUM(IF(COUNTA(K271:N271)&gt;0,$D271,0),,IF(COUNTA(K272:N272)&gt;0,$D272,0),IF(COUNTA(K273:N273)&gt;0,$D273,0),IF(COUNTA(K274:N274)&gt;0,$D274,0),IF(COUNTA(K275:N275)&gt;0,$D275,0),IF(COUNTA(K276:N276)&gt;0,$D276/3,0),IF(COUNTA(K277:N277)&gt;0,$D277,0),K$96)</f>
        <v>10</v>
      </c>
      <c r="L286" s="459"/>
      <c r="M286" s="459"/>
      <c r="N286" s="460"/>
      <c r="O286" s="458">
        <f t="shared" ref="O286" si="103">SUM(IF(COUNTA(O271:R271)&gt;0,$D271,0),,IF(COUNTA(O272:R272)&gt;0,$D272,0),IF(COUNTA(O273:R273)&gt;0,$D273,0),IF(COUNTA(O274:R274)&gt;0,$D274,0),IF(COUNTA(O275:R275)&gt;0,$D275,0),IF(COUNTA(O276:R276)&gt;0,$D276/3,0),IF(COUNTA(O277:R277)&gt;0,$D277,0),O$96)</f>
        <v>10</v>
      </c>
      <c r="P286" s="459"/>
      <c r="Q286" s="459"/>
      <c r="R286" s="460"/>
      <c r="S286" s="458">
        <f t="shared" ref="S286" si="104">SUM(IF(COUNTA(S271:V271)&gt;0,$D271,0),,IF(COUNTA(S272:V272)&gt;0,$D272,0),IF(COUNTA(S273:V273)&gt;0,$D273,0),IF(COUNTA(S274:V274)&gt;0,$D274,0),IF(COUNTA(S275:V275)&gt;0,$D275,0),IF(COUNTA(S276:V276)&gt;0,$D276/3,0),IF(COUNTA(S277:V277)&gt;0,$D277,0),S$96)</f>
        <v>13</v>
      </c>
      <c r="T286" s="459"/>
      <c r="U286" s="459"/>
      <c r="V286" s="460"/>
      <c r="W286" s="458">
        <f t="shared" ref="W286" si="105">SUM(IF(COUNTA(W271:Z271)&gt;0,$D271,0),,IF(COUNTA(W272:Z272)&gt;0,$D272,0),IF(COUNTA(W273:Z273)&gt;0,$D273,0),IF(COUNTA(W274:Z274)&gt;0,$D274,0),IF(COUNTA(W275:Z275)&gt;0,$D275,0),IF(COUNTA(W276:Z276)&gt;0,$D276/3,0),IF(COUNTA(W277:Z277)&gt;0,$D277,0),W$96)</f>
        <v>3</v>
      </c>
      <c r="X286" s="459"/>
      <c r="Y286" s="459"/>
      <c r="Z286" s="460"/>
      <c r="AA286" s="446">
        <f>SUM(K286:Z286)</f>
        <v>36</v>
      </c>
      <c r="AB286" s="346" t="b">
        <f>AA286=D283</f>
        <v>1</v>
      </c>
    </row>
    <row r="287" spans="1:28" s="21" customFormat="1" ht="20.149999999999999" customHeight="1" thickBot="1">
      <c r="A287" s="610"/>
      <c r="B287" s="559"/>
      <c r="C287" s="595"/>
      <c r="D287" s="596"/>
      <c r="E287" s="597"/>
      <c r="F287" s="461" t="s">
        <v>39</v>
      </c>
      <c r="G287" s="462"/>
      <c r="H287" s="462"/>
      <c r="I287" s="462"/>
      <c r="J287" s="463"/>
      <c r="K287" s="455">
        <f>SUM(IF(COUNTA(K271:N271)&gt;0,$E271,0),IF(COUNTA(K272:N272)&gt;0,$E272,0),IF(COUNTA(K273:N273)&gt;0,$E273,0),IF(COUNTA(K274:N274)&gt;0,$E274,0),IF(COUNTA(K275:N275)&gt;0,$E275,0),IF(COUNTA(K276:N276)&gt;0,$E276/3,0),IF(COUNTA(K277:N277)&gt;0,$E277,0),K$97)</f>
        <v>30</v>
      </c>
      <c r="L287" s="456"/>
      <c r="M287" s="456"/>
      <c r="N287" s="457"/>
      <c r="O287" s="455">
        <f t="shared" ref="O287" si="106">SUM(IF(COUNTA(O271:R271)&gt;0,$E271,0),IF(COUNTA(O272:R272)&gt;0,$E272,0),IF(COUNTA(O273:R273)&gt;0,$E273,0),IF(COUNTA(O274:R274)&gt;0,$E274,0),IF(COUNTA(O275:R275)&gt;0,$E275,0),IF(COUNTA(O276:R276)&gt;0,$E276/3,0),IF(COUNTA(O277:R277)&gt;0,$E277,0),O$97)</f>
        <v>30</v>
      </c>
      <c r="P287" s="456"/>
      <c r="Q287" s="456"/>
      <c r="R287" s="457"/>
      <c r="S287" s="455">
        <f t="shared" ref="S287" si="107">SUM(IF(COUNTA(S271:V271)&gt;0,$E271,0),IF(COUNTA(S272:V272)&gt;0,$E272,0),IF(COUNTA(S273:V273)&gt;0,$E273,0),IF(COUNTA(S274:V274)&gt;0,$E274,0),IF(COUNTA(S275:V275)&gt;0,$E275,0),IF(COUNTA(S276:V276)&gt;0,$E276/3,0),IF(COUNTA(S277:V277)&gt;0,$E277,0),S$97)</f>
        <v>30</v>
      </c>
      <c r="T287" s="456"/>
      <c r="U287" s="456"/>
      <c r="V287" s="457"/>
      <c r="W287" s="455">
        <f t="shared" ref="W287" si="108">SUM(IF(COUNTA(W271:Z271)&gt;0,$E271,0),IF(COUNTA(W272:Z272)&gt;0,$E272,0),IF(COUNTA(W273:Z273)&gt;0,$E273,0),IF(COUNTA(W274:Z274)&gt;0,$E274,0),IF(COUNTA(W275:Z275)&gt;0,$E275,0),IF(COUNTA(W276:Z276)&gt;0,$E276/3,0),IF(COUNTA(W277:Z277)&gt;0,$E277,0),W$97)</f>
        <v>30</v>
      </c>
      <c r="X287" s="456"/>
      <c r="Y287" s="456"/>
      <c r="Z287" s="457"/>
      <c r="AA287" s="446">
        <f>SUM(K287:Z287)</f>
        <v>120</v>
      </c>
      <c r="AB287" s="346" t="b">
        <f>AA287=E283</f>
        <v>1</v>
      </c>
    </row>
    <row r="288" spans="1:28" ht="18" customHeight="1">
      <c r="A288" s="91"/>
      <c r="B288" s="92"/>
      <c r="C288" s="92"/>
      <c r="D288" s="92"/>
      <c r="E288" s="92"/>
      <c r="F288" s="92"/>
      <c r="G288" s="92"/>
      <c r="H288" s="92"/>
      <c r="I288" s="92"/>
      <c r="J288" s="92"/>
      <c r="K288" s="188"/>
      <c r="L288" s="188"/>
      <c r="M288" s="188"/>
      <c r="N288" s="189"/>
      <c r="O288" s="190"/>
      <c r="P288" s="188"/>
      <c r="Q288" s="188"/>
      <c r="R288" s="188"/>
      <c r="S288" s="188"/>
      <c r="T288" s="188"/>
      <c r="U288" s="188"/>
      <c r="V288" s="188"/>
      <c r="W288" s="188"/>
      <c r="X288" s="188"/>
      <c r="Y288" s="188"/>
      <c r="Z288" s="189"/>
    </row>
    <row r="289" spans="1:55" ht="18" customHeight="1">
      <c r="A289" s="379" t="s">
        <v>23</v>
      </c>
      <c r="B289" s="9"/>
      <c r="C289" s="9"/>
      <c r="D289" s="9"/>
      <c r="E289" s="9"/>
      <c r="F289" s="9"/>
      <c r="G289" s="9"/>
      <c r="H289" s="9"/>
      <c r="I289" s="9"/>
      <c r="J289" s="9"/>
      <c r="K289" s="191"/>
      <c r="L289" s="191"/>
      <c r="M289" s="191"/>
      <c r="N289" s="192"/>
      <c r="O289" s="193"/>
      <c r="P289" s="191" t="s">
        <v>60</v>
      </c>
      <c r="Q289" s="194"/>
      <c r="R289" s="195"/>
      <c r="S289" s="195"/>
      <c r="T289" s="195"/>
      <c r="U289" s="195"/>
      <c r="V289" s="176" t="str">
        <f>$V$42</f>
        <v>2023/2024</v>
      </c>
      <c r="W289" s="196"/>
      <c r="Y289" s="195"/>
      <c r="Z289" s="198"/>
    </row>
    <row r="290" spans="1:55" ht="18" customHeight="1">
      <c r="A290" s="379"/>
      <c r="B290" s="5" t="str">
        <f>$B$43</f>
        <v>1. Język obcy do wyboru spośród: 1. Język angielski. 2. Język niemiecki. 3. Język rosyjski.</v>
      </c>
      <c r="C290" s="9"/>
      <c r="D290" s="9"/>
      <c r="E290" s="9"/>
      <c r="F290" s="9"/>
      <c r="G290" s="9"/>
      <c r="H290" s="9"/>
      <c r="I290" s="9"/>
      <c r="J290" s="9"/>
      <c r="K290" s="191"/>
      <c r="L290" s="191"/>
      <c r="M290" s="191"/>
      <c r="N290" s="192"/>
      <c r="O290" s="193"/>
      <c r="P290" s="191"/>
      <c r="Q290" s="194"/>
      <c r="R290" s="195"/>
      <c r="S290" s="195"/>
      <c r="T290" s="195"/>
      <c r="U290" s="195"/>
      <c r="V290" s="195"/>
      <c r="W290" s="196"/>
      <c r="Y290" s="195"/>
      <c r="Z290" s="198"/>
    </row>
    <row r="291" spans="1:55" ht="18" customHeight="1">
      <c r="A291" s="380"/>
      <c r="B291" s="5" t="str">
        <f>$B$44</f>
        <v>2. Studentów obowiązuje zaliczenie na ocenę wszystkich przedmiotów.</v>
      </c>
      <c r="C291" s="4"/>
      <c r="D291" s="4"/>
      <c r="E291" s="4"/>
      <c r="F291" s="4"/>
      <c r="G291" s="4"/>
      <c r="H291" s="4"/>
      <c r="I291" s="4"/>
      <c r="J291" s="4"/>
      <c r="K291" s="195"/>
      <c r="L291" s="195"/>
      <c r="M291" s="195"/>
      <c r="N291" s="198"/>
      <c r="O291" s="199"/>
      <c r="P291" s="200" t="s">
        <v>24</v>
      </c>
      <c r="Q291" s="194"/>
      <c r="R291" s="201"/>
      <c r="S291" s="201"/>
      <c r="T291" s="201"/>
      <c r="U291" s="201"/>
      <c r="V291" s="201"/>
      <c r="W291" s="201"/>
      <c r="X291" s="201"/>
      <c r="Y291" s="201"/>
      <c r="Z291" s="381"/>
    </row>
    <row r="292" spans="1:55" ht="18" customHeight="1">
      <c r="A292" s="380"/>
      <c r="B292" s="5" t="str">
        <f>$B$45</f>
        <v>3. Warunkiem zaliczenia ostatniego semestru Seminarium dyplomowego jest przygotowanie i złożenie pracy dyplomowej w systemie APD.</v>
      </c>
      <c r="C292" s="15"/>
      <c r="D292" s="4"/>
      <c r="E292" s="4"/>
      <c r="F292" s="4"/>
      <c r="G292" s="4"/>
      <c r="H292" s="4"/>
      <c r="I292" s="4"/>
      <c r="J292" s="4"/>
      <c r="K292" s="195"/>
      <c r="L292" s="195"/>
      <c r="M292" s="195"/>
      <c r="N292" s="198"/>
      <c r="O292" s="199"/>
      <c r="P292" s="191" t="s">
        <v>10</v>
      </c>
      <c r="Q292" s="202" t="s">
        <v>49</v>
      </c>
      <c r="R292" s="201"/>
      <c r="S292" s="201"/>
      <c r="T292" s="201"/>
      <c r="U292" s="201"/>
      <c r="V292" s="201"/>
      <c r="W292" s="201"/>
      <c r="X292" s="201"/>
      <c r="Y292" s="201"/>
      <c r="Z292" s="381"/>
    </row>
    <row r="293" spans="1:55" ht="18" customHeight="1">
      <c r="A293" s="380"/>
      <c r="B293" s="5" t="str">
        <f>$B$46</f>
        <v>4. Możliwość realizacji wybranych wykładów metodą synchroniczną w przypadku studiów w formule „Studiuj i pracuj”.</v>
      </c>
      <c r="C293" s="5"/>
      <c r="D293" s="9"/>
      <c r="E293" s="9"/>
      <c r="F293" s="9"/>
      <c r="G293" s="9"/>
      <c r="H293" s="9"/>
      <c r="I293" s="9"/>
      <c r="J293" s="9"/>
      <c r="K293" s="191"/>
      <c r="L293" s="191"/>
      <c r="M293" s="191"/>
      <c r="N293" s="192"/>
      <c r="O293" s="199"/>
      <c r="P293" s="191" t="s">
        <v>11</v>
      </c>
      <c r="Q293" s="202" t="s">
        <v>50</v>
      </c>
      <c r="R293" s="201"/>
      <c r="S293" s="201"/>
      <c r="T293" s="191"/>
      <c r="U293" s="201"/>
      <c r="V293" s="201"/>
      <c r="W293" s="201"/>
      <c r="X293" s="201"/>
      <c r="Y293" s="201"/>
      <c r="Z293" s="381"/>
    </row>
    <row r="294" spans="1:55" ht="18" customHeight="1">
      <c r="A294" s="380"/>
      <c r="B294" s="138"/>
      <c r="C294" s="15"/>
      <c r="D294" s="9"/>
      <c r="E294" s="9"/>
      <c r="F294" s="9"/>
      <c r="G294" s="9"/>
      <c r="H294" s="9"/>
      <c r="I294" s="9"/>
      <c r="J294" s="9"/>
      <c r="K294" s="191"/>
      <c r="L294" s="191"/>
      <c r="M294" s="191"/>
      <c r="N294" s="192"/>
      <c r="O294" s="199"/>
      <c r="P294" s="191" t="s">
        <v>12</v>
      </c>
      <c r="Q294" s="202" t="s">
        <v>51</v>
      </c>
      <c r="R294" s="201"/>
      <c r="S294" s="201"/>
      <c r="T294" s="201"/>
      <c r="U294" s="201"/>
      <c r="V294" s="201"/>
      <c r="W294" s="201"/>
      <c r="X294" s="201"/>
      <c r="Y294" s="201"/>
      <c r="Z294" s="381"/>
    </row>
    <row r="295" spans="1:55" ht="18" customHeight="1">
      <c r="A295" s="380"/>
      <c r="C295" s="15"/>
      <c r="D295" s="9"/>
      <c r="E295" s="9"/>
      <c r="F295" s="9"/>
      <c r="G295" s="9"/>
      <c r="H295" s="9"/>
      <c r="I295" s="9"/>
      <c r="J295" s="9"/>
      <c r="K295" s="191"/>
      <c r="L295" s="191"/>
      <c r="M295" s="191"/>
      <c r="N295" s="192"/>
      <c r="O295" s="199"/>
      <c r="P295" s="191" t="s">
        <v>47</v>
      </c>
      <c r="Q295" s="202" t="s">
        <v>52</v>
      </c>
      <c r="R295" s="201"/>
      <c r="S295" s="201"/>
      <c r="T295" s="201"/>
      <c r="U295" s="201"/>
      <c r="V295" s="201"/>
      <c r="W295" s="201"/>
      <c r="X295" s="201"/>
      <c r="Y295" s="201"/>
      <c r="Z295" s="381"/>
    </row>
    <row r="296" spans="1:55" ht="18" customHeight="1">
      <c r="A296" s="380"/>
      <c r="B296" s="15"/>
      <c r="C296" s="15"/>
      <c r="D296" s="9"/>
      <c r="E296" s="9"/>
      <c r="F296" s="9"/>
      <c r="G296" s="9"/>
      <c r="H296" s="9"/>
      <c r="I296" s="9"/>
      <c r="J296" s="9"/>
      <c r="K296" s="191"/>
      <c r="L296" s="191"/>
      <c r="M296" s="191"/>
      <c r="N296" s="192"/>
      <c r="O296" s="199"/>
      <c r="P296" s="191" t="s">
        <v>25</v>
      </c>
      <c r="Q296" s="202" t="s">
        <v>53</v>
      </c>
      <c r="R296" s="201"/>
      <c r="S296" s="201"/>
      <c r="T296" s="201"/>
      <c r="U296" s="191"/>
      <c r="V296" s="191"/>
      <c r="W296" s="191"/>
      <c r="X296" s="191"/>
      <c r="Y296" s="201"/>
      <c r="Z296" s="381"/>
    </row>
    <row r="297" spans="1:55" ht="18" customHeight="1">
      <c r="A297" s="382"/>
      <c r="B297" s="15"/>
      <c r="C297" s="15"/>
      <c r="D297" s="9"/>
      <c r="E297" s="9"/>
      <c r="F297" s="9"/>
      <c r="G297" s="9"/>
      <c r="H297" s="9"/>
      <c r="I297" s="9"/>
      <c r="J297" s="9"/>
      <c r="K297" s="191"/>
      <c r="L297" s="191"/>
      <c r="M297" s="191"/>
      <c r="N297" s="192"/>
      <c r="O297" s="199"/>
      <c r="P297" s="191" t="s">
        <v>54</v>
      </c>
      <c r="Q297" s="202" t="s">
        <v>55</v>
      </c>
      <c r="R297" s="201"/>
      <c r="S297" s="201"/>
      <c r="T297" s="201"/>
      <c r="U297" s="201"/>
      <c r="V297" s="201"/>
      <c r="W297" s="201"/>
      <c r="X297" s="201"/>
      <c r="Y297" s="201"/>
      <c r="Z297" s="381"/>
    </row>
    <row r="298" spans="1:55" ht="18" customHeight="1" thickBot="1">
      <c r="A298" s="382"/>
      <c r="B298" s="98"/>
      <c r="C298" s="15"/>
      <c r="D298" s="9"/>
      <c r="E298" s="9"/>
      <c r="F298" s="9"/>
      <c r="G298" s="9"/>
      <c r="H298" s="9"/>
      <c r="I298" s="9"/>
      <c r="J298" s="9"/>
      <c r="K298" s="191"/>
      <c r="L298" s="191"/>
      <c r="M298" s="191"/>
      <c r="N298" s="192"/>
      <c r="O298" s="199"/>
      <c r="P298" s="203"/>
      <c r="Q298" s="204" t="s">
        <v>26</v>
      </c>
      <c r="R298" s="191" t="s">
        <v>27</v>
      </c>
      <c r="S298" s="201"/>
      <c r="T298" s="201"/>
      <c r="U298" s="201"/>
      <c r="V298" s="201"/>
      <c r="W298" s="201"/>
      <c r="X298" s="201"/>
      <c r="Y298" s="201"/>
      <c r="Z298" s="381"/>
    </row>
    <row r="299" spans="1:55" ht="18" customHeight="1" thickBot="1">
      <c r="A299" s="382"/>
      <c r="B299" s="94"/>
      <c r="C299" s="15"/>
      <c r="D299" s="9"/>
      <c r="E299" s="9"/>
      <c r="F299" s="9"/>
      <c r="G299" s="9"/>
      <c r="H299" s="9"/>
      <c r="I299" s="9"/>
      <c r="J299" s="9"/>
      <c r="K299" s="191"/>
      <c r="L299" s="191"/>
      <c r="M299" s="191"/>
      <c r="N299" s="192"/>
      <c r="O299" s="199"/>
      <c r="P299" s="404"/>
      <c r="Q299" s="405" t="s">
        <v>26</v>
      </c>
      <c r="R299" s="191" t="s">
        <v>221</v>
      </c>
      <c r="S299" s="201"/>
      <c r="T299" s="201"/>
      <c r="U299" s="201"/>
      <c r="V299" s="201"/>
      <c r="W299" s="201"/>
      <c r="X299" s="201"/>
      <c r="Y299" s="201"/>
      <c r="Z299" s="381"/>
    </row>
    <row r="300" spans="1:55" ht="18" customHeight="1">
      <c r="A300" s="382"/>
      <c r="B300" s="15"/>
      <c r="C300" s="15"/>
      <c r="D300" s="9"/>
      <c r="E300" s="9"/>
      <c r="F300" s="9"/>
      <c r="G300" s="9"/>
      <c r="H300" s="9"/>
      <c r="I300" s="9"/>
      <c r="J300" s="9"/>
      <c r="K300" s="191"/>
      <c r="L300" s="191"/>
      <c r="M300" s="191"/>
      <c r="N300" s="192"/>
      <c r="O300" s="199"/>
      <c r="P300" s="205"/>
      <c r="Q300" s="204"/>
      <c r="R300" s="191"/>
      <c r="S300" s="201"/>
      <c r="T300" s="201"/>
      <c r="U300" s="201"/>
      <c r="V300" s="201"/>
      <c r="W300" s="201"/>
      <c r="X300" s="201"/>
      <c r="Y300" s="201"/>
      <c r="Z300" s="381"/>
    </row>
    <row r="301" spans="1:55" ht="16.399999999999999" customHeight="1">
      <c r="A301" s="393"/>
      <c r="B301" s="9"/>
      <c r="C301" s="9"/>
      <c r="D301" s="359"/>
      <c r="E301" s="359"/>
      <c r="F301" s="359"/>
      <c r="G301" s="359"/>
      <c r="H301" s="359"/>
      <c r="I301" s="359"/>
      <c r="J301" s="9"/>
      <c r="K301" s="191"/>
      <c r="L301" s="191"/>
      <c r="M301" s="191"/>
      <c r="N301" s="192"/>
      <c r="O301" s="734" t="s">
        <v>93</v>
      </c>
      <c r="P301" s="735"/>
      <c r="Q301" s="735"/>
      <c r="R301" s="735"/>
      <c r="S301" s="735"/>
      <c r="T301" s="735"/>
      <c r="U301" s="735"/>
      <c r="V301" s="735"/>
      <c r="W301" s="735"/>
      <c r="X301" s="735"/>
      <c r="Y301" s="735"/>
      <c r="Z301" s="736"/>
    </row>
    <row r="302" spans="1:55" ht="18" customHeight="1">
      <c r="AA302" s="450"/>
      <c r="AB302" s="347"/>
      <c r="AC302" s="101"/>
      <c r="AD302" s="101"/>
      <c r="AE302" s="101"/>
      <c r="AF302" s="101"/>
      <c r="AG302" s="101"/>
      <c r="AH302" s="101"/>
      <c r="AI302" s="101"/>
      <c r="AJ302" s="101"/>
      <c r="AK302" s="101"/>
      <c r="AL302" s="101"/>
      <c r="AM302" s="101"/>
      <c r="AN302" s="101"/>
      <c r="AO302" s="101"/>
      <c r="AP302" s="101"/>
      <c r="AQ302" s="101"/>
      <c r="AR302" s="101"/>
      <c r="AS302" s="101"/>
      <c r="AT302" s="101"/>
      <c r="AU302" s="101"/>
      <c r="AV302" s="101"/>
      <c r="AW302" s="101"/>
      <c r="AX302" s="101"/>
      <c r="AY302" s="101"/>
      <c r="AZ302" s="101"/>
      <c r="BA302" s="101"/>
      <c r="BB302" s="101"/>
      <c r="BC302" s="101"/>
    </row>
    <row r="303" spans="1:55" ht="18" customHeight="1">
      <c r="AA303" s="450"/>
      <c r="AB303" s="347"/>
      <c r="AC303" s="101"/>
      <c r="AD303" s="101"/>
      <c r="AE303" s="101"/>
      <c r="AF303" s="101"/>
      <c r="AG303" s="101"/>
      <c r="AH303" s="101"/>
      <c r="AI303" s="101"/>
      <c r="AJ303" s="101"/>
      <c r="AK303" s="101"/>
      <c r="AL303" s="101"/>
      <c r="AM303" s="101"/>
      <c r="AN303" s="101"/>
      <c r="AO303" s="101"/>
      <c r="AP303" s="101"/>
      <c r="AQ303" s="101"/>
      <c r="AR303" s="101"/>
      <c r="AS303" s="101"/>
      <c r="AT303" s="101"/>
      <c r="AU303" s="101"/>
      <c r="AV303" s="101"/>
      <c r="AW303" s="101"/>
      <c r="AX303" s="101"/>
      <c r="AY303" s="101"/>
      <c r="AZ303" s="101"/>
      <c r="BA303" s="101"/>
      <c r="BB303" s="101"/>
      <c r="BC303" s="101"/>
    </row>
    <row r="304" spans="1:55" ht="18" customHeight="1">
      <c r="AA304" s="451"/>
      <c r="AB304" s="347"/>
      <c r="AC304" s="101"/>
      <c r="AD304" s="318"/>
      <c r="AE304" s="328"/>
      <c r="AF304" s="101"/>
      <c r="AG304" s="101"/>
      <c r="AH304" s="101"/>
      <c r="AI304" s="101"/>
      <c r="AJ304" s="101"/>
      <c r="AK304" s="101"/>
      <c r="AL304" s="101"/>
      <c r="AM304" s="101"/>
      <c r="AN304" s="101"/>
      <c r="AO304" s="101"/>
      <c r="AP304" s="101"/>
      <c r="AQ304" s="101"/>
      <c r="AR304" s="101"/>
      <c r="AS304" s="101"/>
      <c r="AT304" s="101"/>
      <c r="AU304" s="101"/>
      <c r="AV304" s="101"/>
      <c r="AW304" s="101"/>
      <c r="AX304" s="101"/>
      <c r="AY304" s="101"/>
      <c r="AZ304" s="101"/>
      <c r="BA304" s="101"/>
      <c r="BB304" s="101"/>
      <c r="BC304" s="318"/>
    </row>
    <row r="305" spans="27:55" ht="18" customHeight="1">
      <c r="AA305" s="451"/>
      <c r="AB305" s="347"/>
      <c r="AC305" s="101"/>
      <c r="AD305" s="318"/>
      <c r="AE305" s="328"/>
      <c r="AF305" s="101"/>
      <c r="AG305" s="101"/>
      <c r="AH305" s="101"/>
      <c r="AI305" s="101"/>
      <c r="AJ305" s="101"/>
      <c r="AK305" s="101"/>
      <c r="AL305" s="101"/>
      <c r="AM305" s="101"/>
      <c r="AN305" s="101"/>
      <c r="AO305" s="101"/>
      <c r="AP305" s="101"/>
      <c r="AQ305" s="101"/>
      <c r="AR305" s="101"/>
      <c r="AS305" s="101"/>
      <c r="AT305" s="101"/>
      <c r="AU305" s="101"/>
      <c r="AV305" s="101"/>
      <c r="AW305" s="101"/>
      <c r="AX305" s="101"/>
      <c r="AY305" s="101"/>
      <c r="AZ305" s="101"/>
      <c r="BA305" s="101"/>
      <c r="BB305" s="101"/>
      <c r="BC305" s="318"/>
    </row>
    <row r="306" spans="27:55" ht="18" customHeight="1">
      <c r="AA306" s="452"/>
      <c r="AB306" s="348"/>
      <c r="AC306" s="101"/>
      <c r="AD306" s="320"/>
      <c r="AE306" s="328"/>
      <c r="AF306" s="319"/>
      <c r="AG306" s="319"/>
      <c r="AH306" s="319"/>
      <c r="AI306" s="319"/>
      <c r="AJ306" s="319"/>
      <c r="AK306" s="319"/>
      <c r="AL306" s="319"/>
      <c r="AM306" s="319"/>
      <c r="AN306" s="319"/>
      <c r="AO306" s="319"/>
      <c r="AP306" s="319"/>
      <c r="AQ306" s="319"/>
      <c r="AR306" s="319"/>
      <c r="AS306" s="319"/>
      <c r="AT306" s="319"/>
      <c r="AU306" s="319"/>
      <c r="AV306" s="319"/>
      <c r="AW306" s="319"/>
      <c r="AX306" s="319"/>
      <c r="AY306" s="319"/>
      <c r="AZ306" s="319"/>
      <c r="BA306" s="319"/>
      <c r="BB306" s="319"/>
      <c r="BC306" s="320"/>
    </row>
    <row r="307" spans="27:55" ht="18" customHeight="1">
      <c r="AA307" s="450"/>
      <c r="AB307" s="347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</row>
  </sheetData>
  <mergeCells count="664">
    <mergeCell ref="B224:K224"/>
    <mergeCell ref="L224:AA224"/>
    <mergeCell ref="B271:K271"/>
    <mergeCell ref="L271:AA271"/>
    <mergeCell ref="B21:K21"/>
    <mergeCell ref="L21:AA21"/>
    <mergeCell ref="B74:K74"/>
    <mergeCell ref="L74:AA74"/>
    <mergeCell ref="B128:K128"/>
    <mergeCell ref="L128:AA128"/>
    <mergeCell ref="B177:K177"/>
    <mergeCell ref="L177:AA177"/>
    <mergeCell ref="S66:Z66"/>
    <mergeCell ref="O255:Z255"/>
    <mergeCell ref="I237:I238"/>
    <mergeCell ref="J237:J238"/>
    <mergeCell ref="K238:N238"/>
    <mergeCell ref="O238:R238"/>
    <mergeCell ref="S238:V238"/>
    <mergeCell ref="W238:Z238"/>
    <mergeCell ref="C237:C238"/>
    <mergeCell ref="D237:D238"/>
    <mergeCell ref="E237:E238"/>
    <mergeCell ref="F237:F238"/>
    <mergeCell ref="G237:G238"/>
    <mergeCell ref="W240:Z240"/>
    <mergeCell ref="F241:J241"/>
    <mergeCell ref="K241:N241"/>
    <mergeCell ref="O241:R241"/>
    <mergeCell ref="S241:V241"/>
    <mergeCell ref="W241:Z241"/>
    <mergeCell ref="C239:E241"/>
    <mergeCell ref="F239:J239"/>
    <mergeCell ref="K239:N239"/>
    <mergeCell ref="O239:R239"/>
    <mergeCell ref="S239:V239"/>
    <mergeCell ref="W239:Z239"/>
    <mergeCell ref="F240:J240"/>
    <mergeCell ref="K240:N240"/>
    <mergeCell ref="O240:R240"/>
    <mergeCell ref="S240:V240"/>
    <mergeCell ref="H237:H238"/>
    <mergeCell ref="U235:U236"/>
    <mergeCell ref="W235:W236"/>
    <mergeCell ref="X235:X236"/>
    <mergeCell ref="Y235:Y236"/>
    <mergeCell ref="K234:N234"/>
    <mergeCell ref="O234:R234"/>
    <mergeCell ref="S234:V234"/>
    <mergeCell ref="W234:Z234"/>
    <mergeCell ref="K235:K236"/>
    <mergeCell ref="L235:L236"/>
    <mergeCell ref="M235:M236"/>
    <mergeCell ref="O235:O236"/>
    <mergeCell ref="P235:P236"/>
    <mergeCell ref="Q235:Q236"/>
    <mergeCell ref="W233:Z233"/>
    <mergeCell ref="A234:B241"/>
    <mergeCell ref="C234:C236"/>
    <mergeCell ref="D234:D236"/>
    <mergeCell ref="E234:E236"/>
    <mergeCell ref="F234:F236"/>
    <mergeCell ref="G234:G236"/>
    <mergeCell ref="H234:H236"/>
    <mergeCell ref="I234:I236"/>
    <mergeCell ref="J234:J236"/>
    <mergeCell ref="H232:H233"/>
    <mergeCell ref="I232:I233"/>
    <mergeCell ref="J232:J233"/>
    <mergeCell ref="K233:N233"/>
    <mergeCell ref="O233:R233"/>
    <mergeCell ref="S233:V233"/>
    <mergeCell ref="B232:B233"/>
    <mergeCell ref="C232:C233"/>
    <mergeCell ref="D232:D233"/>
    <mergeCell ref="E232:E233"/>
    <mergeCell ref="F232:F233"/>
    <mergeCell ref="G232:G233"/>
    <mergeCell ref="S235:S236"/>
    <mergeCell ref="T235:T236"/>
    <mergeCell ref="P222:P223"/>
    <mergeCell ref="Q222:Q223"/>
    <mergeCell ref="C221:C223"/>
    <mergeCell ref="D221:D223"/>
    <mergeCell ref="E221:E223"/>
    <mergeCell ref="G221:G223"/>
    <mergeCell ref="H221:H223"/>
    <mergeCell ref="I221:I223"/>
    <mergeCell ref="F220:F223"/>
    <mergeCell ref="G220:J220"/>
    <mergeCell ref="K220:N220"/>
    <mergeCell ref="O220:R220"/>
    <mergeCell ref="S220:V220"/>
    <mergeCell ref="W220:Z220"/>
    <mergeCell ref="J221:J223"/>
    <mergeCell ref="K221:Z221"/>
    <mergeCell ref="K222:K223"/>
    <mergeCell ref="L222:L223"/>
    <mergeCell ref="S222:S223"/>
    <mergeCell ref="T222:T223"/>
    <mergeCell ref="A215:B215"/>
    <mergeCell ref="S215:Z215"/>
    <mergeCell ref="A216:B216"/>
    <mergeCell ref="S217:Z217"/>
    <mergeCell ref="A218:Z218"/>
    <mergeCell ref="A219:A223"/>
    <mergeCell ref="B219:B223"/>
    <mergeCell ref="C219:E220"/>
    <mergeCell ref="F219:J219"/>
    <mergeCell ref="K219:Z219"/>
    <mergeCell ref="U222:U223"/>
    <mergeCell ref="W222:W223"/>
    <mergeCell ref="X222:X223"/>
    <mergeCell ref="Y222:Y223"/>
    <mergeCell ref="M222:M223"/>
    <mergeCell ref="O222:O223"/>
    <mergeCell ref="O208:Z208"/>
    <mergeCell ref="C209:R211"/>
    <mergeCell ref="S209:Z209"/>
    <mergeCell ref="A210:B210"/>
    <mergeCell ref="A213:B213"/>
    <mergeCell ref="A214:B214"/>
    <mergeCell ref="S214:Z214"/>
    <mergeCell ref="W192:Z192"/>
    <mergeCell ref="F193:J193"/>
    <mergeCell ref="K193:N193"/>
    <mergeCell ref="O193:R193"/>
    <mergeCell ref="S193:V193"/>
    <mergeCell ref="W193:Z193"/>
    <mergeCell ref="C191:E193"/>
    <mergeCell ref="F191:J191"/>
    <mergeCell ref="K191:N191"/>
    <mergeCell ref="O191:R191"/>
    <mergeCell ref="S191:V191"/>
    <mergeCell ref="W191:Z191"/>
    <mergeCell ref="F192:J192"/>
    <mergeCell ref="K192:N192"/>
    <mergeCell ref="O192:R192"/>
    <mergeCell ref="S192:V192"/>
    <mergeCell ref="I189:I190"/>
    <mergeCell ref="J189:J190"/>
    <mergeCell ref="K190:N190"/>
    <mergeCell ref="O190:R190"/>
    <mergeCell ref="S190:V190"/>
    <mergeCell ref="W190:Z190"/>
    <mergeCell ref="C189:C190"/>
    <mergeCell ref="D189:D190"/>
    <mergeCell ref="E189:E190"/>
    <mergeCell ref="F189:F190"/>
    <mergeCell ref="G189:G190"/>
    <mergeCell ref="H189:H190"/>
    <mergeCell ref="U187:U188"/>
    <mergeCell ref="W187:W188"/>
    <mergeCell ref="X187:X188"/>
    <mergeCell ref="Y187:Y188"/>
    <mergeCell ref="K186:N186"/>
    <mergeCell ref="O186:R186"/>
    <mergeCell ref="S186:V186"/>
    <mergeCell ref="W186:Z186"/>
    <mergeCell ref="K187:K188"/>
    <mergeCell ref="L187:L188"/>
    <mergeCell ref="M187:M188"/>
    <mergeCell ref="O187:O188"/>
    <mergeCell ref="P187:P188"/>
    <mergeCell ref="Q187:Q188"/>
    <mergeCell ref="W185:Z185"/>
    <mergeCell ref="A186:B193"/>
    <mergeCell ref="C186:C188"/>
    <mergeCell ref="D186:D188"/>
    <mergeCell ref="E186:E188"/>
    <mergeCell ref="F186:F188"/>
    <mergeCell ref="G186:G188"/>
    <mergeCell ref="H186:H188"/>
    <mergeCell ref="I186:I188"/>
    <mergeCell ref="J186:J188"/>
    <mergeCell ref="H184:H185"/>
    <mergeCell ref="I184:I185"/>
    <mergeCell ref="J184:J185"/>
    <mergeCell ref="K185:N185"/>
    <mergeCell ref="O185:R185"/>
    <mergeCell ref="S185:V185"/>
    <mergeCell ref="B184:B185"/>
    <mergeCell ref="C184:C185"/>
    <mergeCell ref="D184:D185"/>
    <mergeCell ref="E184:E185"/>
    <mergeCell ref="F184:F185"/>
    <mergeCell ref="G184:G185"/>
    <mergeCell ref="S187:S188"/>
    <mergeCell ref="T187:T188"/>
    <mergeCell ref="P175:P176"/>
    <mergeCell ref="Q175:Q176"/>
    <mergeCell ref="C174:C176"/>
    <mergeCell ref="D174:D176"/>
    <mergeCell ref="E174:E176"/>
    <mergeCell ref="G174:G176"/>
    <mergeCell ref="H174:H176"/>
    <mergeCell ref="I174:I176"/>
    <mergeCell ref="F173:F176"/>
    <mergeCell ref="G173:J173"/>
    <mergeCell ref="K173:N173"/>
    <mergeCell ref="O173:R173"/>
    <mergeCell ref="S173:V173"/>
    <mergeCell ref="W173:Z173"/>
    <mergeCell ref="J174:J176"/>
    <mergeCell ref="K174:Z174"/>
    <mergeCell ref="K175:K176"/>
    <mergeCell ref="L175:L176"/>
    <mergeCell ref="S175:S176"/>
    <mergeCell ref="T175:T176"/>
    <mergeCell ref="A168:B168"/>
    <mergeCell ref="S168:Z168"/>
    <mergeCell ref="A169:B169"/>
    <mergeCell ref="S170:Z170"/>
    <mergeCell ref="A171:Z171"/>
    <mergeCell ref="A172:A176"/>
    <mergeCell ref="B172:B176"/>
    <mergeCell ref="C172:E173"/>
    <mergeCell ref="F172:J172"/>
    <mergeCell ref="K172:Z172"/>
    <mergeCell ref="U175:U176"/>
    <mergeCell ref="W175:W176"/>
    <mergeCell ref="X175:X176"/>
    <mergeCell ref="Y175:Y176"/>
    <mergeCell ref="M175:M176"/>
    <mergeCell ref="O175:O176"/>
    <mergeCell ref="O161:Z161"/>
    <mergeCell ref="C162:R164"/>
    <mergeCell ref="S162:Z162"/>
    <mergeCell ref="A163:B163"/>
    <mergeCell ref="A166:B166"/>
    <mergeCell ref="A167:B167"/>
    <mergeCell ref="S167:Z167"/>
    <mergeCell ref="K145:N145"/>
    <mergeCell ref="O145:R145"/>
    <mergeCell ref="S145:V145"/>
    <mergeCell ref="W145:Z145"/>
    <mergeCell ref="F146:J146"/>
    <mergeCell ref="K146:N146"/>
    <mergeCell ref="O146:R146"/>
    <mergeCell ref="S146:V146"/>
    <mergeCell ref="W146:Z146"/>
    <mergeCell ref="S143:V143"/>
    <mergeCell ref="W143:Z143"/>
    <mergeCell ref="C144:E146"/>
    <mergeCell ref="F144:J144"/>
    <mergeCell ref="K144:N144"/>
    <mergeCell ref="O144:R144"/>
    <mergeCell ref="S144:V144"/>
    <mergeCell ref="W144:Z144"/>
    <mergeCell ref="F145:J145"/>
    <mergeCell ref="D142:D143"/>
    <mergeCell ref="E142:E143"/>
    <mergeCell ref="F142:F143"/>
    <mergeCell ref="G142:G143"/>
    <mergeCell ref="H142:H143"/>
    <mergeCell ref="I142:I143"/>
    <mergeCell ref="J142:J143"/>
    <mergeCell ref="K143:N143"/>
    <mergeCell ref="O143:R143"/>
    <mergeCell ref="T140:T141"/>
    <mergeCell ref="U140:U141"/>
    <mergeCell ref="W140:W141"/>
    <mergeCell ref="X140:X141"/>
    <mergeCell ref="J139:J141"/>
    <mergeCell ref="K139:N139"/>
    <mergeCell ref="O139:R139"/>
    <mergeCell ref="S139:V139"/>
    <mergeCell ref="W139:Z139"/>
    <mergeCell ref="K140:K141"/>
    <mergeCell ref="L140:L141"/>
    <mergeCell ref="M140:M141"/>
    <mergeCell ref="Q140:Q141"/>
    <mergeCell ref="O140:O141"/>
    <mergeCell ref="P140:P141"/>
    <mergeCell ref="S138:V138"/>
    <mergeCell ref="W138:Z138"/>
    <mergeCell ref="A139:B146"/>
    <mergeCell ref="C139:C141"/>
    <mergeCell ref="D139:D141"/>
    <mergeCell ref="E139:E141"/>
    <mergeCell ref="F139:F141"/>
    <mergeCell ref="G139:G141"/>
    <mergeCell ref="H139:H141"/>
    <mergeCell ref="I139:I141"/>
    <mergeCell ref="G137:G138"/>
    <mergeCell ref="H137:H138"/>
    <mergeCell ref="I137:I138"/>
    <mergeCell ref="J137:J138"/>
    <mergeCell ref="K138:N138"/>
    <mergeCell ref="O138:R138"/>
    <mergeCell ref="B137:B138"/>
    <mergeCell ref="C137:C138"/>
    <mergeCell ref="D137:D138"/>
    <mergeCell ref="E137:E138"/>
    <mergeCell ref="Y140:Y141"/>
    <mergeCell ref="C142:C143"/>
    <mergeCell ref="F137:F138"/>
    <mergeCell ref="S140:S141"/>
    <mergeCell ref="X126:X127"/>
    <mergeCell ref="M126:M127"/>
    <mergeCell ref="O126:O127"/>
    <mergeCell ref="P126:P127"/>
    <mergeCell ref="Q126:Q127"/>
    <mergeCell ref="C125:C127"/>
    <mergeCell ref="D125:D127"/>
    <mergeCell ref="G125:G127"/>
    <mergeCell ref="H125:H127"/>
    <mergeCell ref="I125:I127"/>
    <mergeCell ref="F124:F127"/>
    <mergeCell ref="G124:J124"/>
    <mergeCell ref="A119:B119"/>
    <mergeCell ref="S119:Z119"/>
    <mergeCell ref="A120:B120"/>
    <mergeCell ref="S121:Z121"/>
    <mergeCell ref="A122:Z122"/>
    <mergeCell ref="A123:A127"/>
    <mergeCell ref="B123:B127"/>
    <mergeCell ref="C123:E124"/>
    <mergeCell ref="F123:J123"/>
    <mergeCell ref="K123:Z123"/>
    <mergeCell ref="E125:E127"/>
    <mergeCell ref="Y126:Y127"/>
    <mergeCell ref="S124:V124"/>
    <mergeCell ref="K124:N124"/>
    <mergeCell ref="O124:R124"/>
    <mergeCell ref="W124:Z124"/>
    <mergeCell ref="J125:J127"/>
    <mergeCell ref="K125:Z125"/>
    <mergeCell ref="K126:K127"/>
    <mergeCell ref="L126:L127"/>
    <mergeCell ref="S126:S127"/>
    <mergeCell ref="T126:T127"/>
    <mergeCell ref="U126:U127"/>
    <mergeCell ref="W126:W127"/>
    <mergeCell ref="C113:R115"/>
    <mergeCell ref="S113:Z113"/>
    <mergeCell ref="A114:B114"/>
    <mergeCell ref="A117:B117"/>
    <mergeCell ref="A118:B118"/>
    <mergeCell ref="S118:Z118"/>
    <mergeCell ref="W96:Z96"/>
    <mergeCell ref="K97:N97"/>
    <mergeCell ref="O97:R97"/>
    <mergeCell ref="S97:V97"/>
    <mergeCell ref="W97:Z97"/>
    <mergeCell ref="O112:Z112"/>
    <mergeCell ref="C95:E97"/>
    <mergeCell ref="F95:J95"/>
    <mergeCell ref="K95:N95"/>
    <mergeCell ref="O95:R95"/>
    <mergeCell ref="S95:V95"/>
    <mergeCell ref="W95:Z95"/>
    <mergeCell ref="F96:J96"/>
    <mergeCell ref="K96:N96"/>
    <mergeCell ref="O96:R96"/>
    <mergeCell ref="S96:V96"/>
    <mergeCell ref="A90:B97"/>
    <mergeCell ref="C90:C92"/>
    <mergeCell ref="K94:N94"/>
    <mergeCell ref="O94:R94"/>
    <mergeCell ref="S94:V94"/>
    <mergeCell ref="W94:Z94"/>
    <mergeCell ref="C93:C94"/>
    <mergeCell ref="D93:D94"/>
    <mergeCell ref="E93:E94"/>
    <mergeCell ref="F93:F94"/>
    <mergeCell ref="G93:G94"/>
    <mergeCell ref="H93:H94"/>
    <mergeCell ref="S91:S92"/>
    <mergeCell ref="T91:T92"/>
    <mergeCell ref="U91:U92"/>
    <mergeCell ref="W91:W92"/>
    <mergeCell ref="X91:X92"/>
    <mergeCell ref="Y91:Y92"/>
    <mergeCell ref="K90:N90"/>
    <mergeCell ref="O90:R90"/>
    <mergeCell ref="S90:V90"/>
    <mergeCell ref="W90:Z90"/>
    <mergeCell ref="K91:K92"/>
    <mergeCell ref="L91:L92"/>
    <mergeCell ref="M91:M92"/>
    <mergeCell ref="O91:O92"/>
    <mergeCell ref="P91:P92"/>
    <mergeCell ref="Q91:Q92"/>
    <mergeCell ref="D90:D92"/>
    <mergeCell ref="E90:E92"/>
    <mergeCell ref="F90:F92"/>
    <mergeCell ref="G90:G92"/>
    <mergeCell ref="F97:J97"/>
    <mergeCell ref="H90:H92"/>
    <mergeCell ref="I90:I92"/>
    <mergeCell ref="J90:J92"/>
    <mergeCell ref="I88:I89"/>
    <mergeCell ref="J88:J89"/>
    <mergeCell ref="I93:I94"/>
    <mergeCell ref="J93:J94"/>
    <mergeCell ref="K89:N89"/>
    <mergeCell ref="O89:R89"/>
    <mergeCell ref="S89:V89"/>
    <mergeCell ref="W89:Z89"/>
    <mergeCell ref="X72:X73"/>
    <mergeCell ref="Y72:Y73"/>
    <mergeCell ref="B88:B89"/>
    <mergeCell ref="C88:C89"/>
    <mergeCell ref="D88:D89"/>
    <mergeCell ref="E88:E89"/>
    <mergeCell ref="F88:F89"/>
    <mergeCell ref="G88:G89"/>
    <mergeCell ref="H88:H89"/>
    <mergeCell ref="P72:P73"/>
    <mergeCell ref="Q72:Q73"/>
    <mergeCell ref="S72:S73"/>
    <mergeCell ref="T72:T73"/>
    <mergeCell ref="U72:U73"/>
    <mergeCell ref="W72:W73"/>
    <mergeCell ref="C71:C73"/>
    <mergeCell ref="D71:D73"/>
    <mergeCell ref="E71:E73"/>
    <mergeCell ref="G71:G73"/>
    <mergeCell ref="A62:B62"/>
    <mergeCell ref="A63:B63"/>
    <mergeCell ref="S67:Z67"/>
    <mergeCell ref="A68:Z68"/>
    <mergeCell ref="A69:A73"/>
    <mergeCell ref="B69:B73"/>
    <mergeCell ref="C69:E70"/>
    <mergeCell ref="F69:J69"/>
    <mergeCell ref="K69:Z69"/>
    <mergeCell ref="H71:H73"/>
    <mergeCell ref="I71:I73"/>
    <mergeCell ref="F70:F73"/>
    <mergeCell ref="G70:J70"/>
    <mergeCell ref="K70:N70"/>
    <mergeCell ref="O70:R70"/>
    <mergeCell ref="S70:V70"/>
    <mergeCell ref="W70:Z70"/>
    <mergeCell ref="J71:J73"/>
    <mergeCell ref="K71:Z71"/>
    <mergeCell ref="K72:K73"/>
    <mergeCell ref="L72:L73"/>
    <mergeCell ref="M72:M73"/>
    <mergeCell ref="O72:O73"/>
    <mergeCell ref="S65:Z65"/>
    <mergeCell ref="C56:R58"/>
    <mergeCell ref="A57:B57"/>
    <mergeCell ref="A60:B60"/>
    <mergeCell ref="A61:B61"/>
    <mergeCell ref="O55:Z55"/>
    <mergeCell ref="W39:Z39"/>
    <mergeCell ref="F40:J40"/>
    <mergeCell ref="K40:N40"/>
    <mergeCell ref="O40:R40"/>
    <mergeCell ref="S40:V40"/>
    <mergeCell ref="W40:Z40"/>
    <mergeCell ref="C38:E40"/>
    <mergeCell ref="F38:J38"/>
    <mergeCell ref="K38:N38"/>
    <mergeCell ref="O38:R38"/>
    <mergeCell ref="S38:V38"/>
    <mergeCell ref="W38:Z38"/>
    <mergeCell ref="F39:J39"/>
    <mergeCell ref="K39:N39"/>
    <mergeCell ref="O39:R39"/>
    <mergeCell ref="S39:V39"/>
    <mergeCell ref="I36:I37"/>
    <mergeCell ref="J36:J37"/>
    <mergeCell ref="K37:N37"/>
    <mergeCell ref="O37:R37"/>
    <mergeCell ref="S37:V37"/>
    <mergeCell ref="W37:Z37"/>
    <mergeCell ref="C36:C37"/>
    <mergeCell ref="D36:D37"/>
    <mergeCell ref="E36:E37"/>
    <mergeCell ref="F36:F37"/>
    <mergeCell ref="G36:G37"/>
    <mergeCell ref="H36:H37"/>
    <mergeCell ref="U34:U35"/>
    <mergeCell ref="W34:W35"/>
    <mergeCell ref="X34:X35"/>
    <mergeCell ref="Y34:Y35"/>
    <mergeCell ref="K33:N33"/>
    <mergeCell ref="O33:R33"/>
    <mergeCell ref="S33:V33"/>
    <mergeCell ref="W33:Z33"/>
    <mergeCell ref="K34:K35"/>
    <mergeCell ref="L34:L35"/>
    <mergeCell ref="M34:M35"/>
    <mergeCell ref="O34:O35"/>
    <mergeCell ref="P34:P35"/>
    <mergeCell ref="Q34:Q35"/>
    <mergeCell ref="W32:Z32"/>
    <mergeCell ref="A33:B40"/>
    <mergeCell ref="C33:C35"/>
    <mergeCell ref="D33:D35"/>
    <mergeCell ref="E33:E35"/>
    <mergeCell ref="F33:F35"/>
    <mergeCell ref="G33:G35"/>
    <mergeCell ref="H33:H35"/>
    <mergeCell ref="I33:I35"/>
    <mergeCell ref="J33:J35"/>
    <mergeCell ref="H31:H32"/>
    <mergeCell ref="I31:I32"/>
    <mergeCell ref="J31:J32"/>
    <mergeCell ref="K32:N32"/>
    <mergeCell ref="O32:R32"/>
    <mergeCell ref="S32:V32"/>
    <mergeCell ref="B31:B32"/>
    <mergeCell ref="C31:C32"/>
    <mergeCell ref="D31:D32"/>
    <mergeCell ref="E31:E32"/>
    <mergeCell ref="F31:F32"/>
    <mergeCell ref="G31:G32"/>
    <mergeCell ref="S34:S35"/>
    <mergeCell ref="T34:T35"/>
    <mergeCell ref="C18:C20"/>
    <mergeCell ref="D18:D20"/>
    <mergeCell ref="E18:E20"/>
    <mergeCell ref="G18:G20"/>
    <mergeCell ref="H18:H20"/>
    <mergeCell ref="I18:I20"/>
    <mergeCell ref="F17:F20"/>
    <mergeCell ref="G17:J17"/>
    <mergeCell ref="K17:N17"/>
    <mergeCell ref="J18:J20"/>
    <mergeCell ref="K18:Z18"/>
    <mergeCell ref="F16:J16"/>
    <mergeCell ref="K16:Z16"/>
    <mergeCell ref="U19:U20"/>
    <mergeCell ref="W19:W20"/>
    <mergeCell ref="X19:X20"/>
    <mergeCell ref="Y19:Y20"/>
    <mergeCell ref="M19:M20"/>
    <mergeCell ref="O19:O20"/>
    <mergeCell ref="P19:P20"/>
    <mergeCell ref="Q19:Q20"/>
    <mergeCell ref="O17:R17"/>
    <mergeCell ref="S17:V17"/>
    <mergeCell ref="W17:Z17"/>
    <mergeCell ref="S269:S270"/>
    <mergeCell ref="T269:T270"/>
    <mergeCell ref="C268:C270"/>
    <mergeCell ref="C3:R5"/>
    <mergeCell ref="A4:B4"/>
    <mergeCell ref="A7:B7"/>
    <mergeCell ref="A8:B8"/>
    <mergeCell ref="S12:Z12"/>
    <mergeCell ref="C256:R258"/>
    <mergeCell ref="S256:Z256"/>
    <mergeCell ref="A257:B257"/>
    <mergeCell ref="K19:K20"/>
    <mergeCell ref="L19:L20"/>
    <mergeCell ref="S19:S20"/>
    <mergeCell ref="T19:T20"/>
    <mergeCell ref="A9:B9"/>
    <mergeCell ref="S13:Z13"/>
    <mergeCell ref="A10:B10"/>
    <mergeCell ref="S14:Z14"/>
    <mergeCell ref="A15:Z15"/>
    <mergeCell ref="H268:H270"/>
    <mergeCell ref="A16:A20"/>
    <mergeCell ref="B16:B20"/>
    <mergeCell ref="C16:E17"/>
    <mergeCell ref="U269:U270"/>
    <mergeCell ref="W269:W270"/>
    <mergeCell ref="A260:B260"/>
    <mergeCell ref="A261:B261"/>
    <mergeCell ref="S261:Z261"/>
    <mergeCell ref="A262:B262"/>
    <mergeCell ref="S262:Z262"/>
    <mergeCell ref="A263:B263"/>
    <mergeCell ref="S264:Z264"/>
    <mergeCell ref="A265:Z265"/>
    <mergeCell ref="A266:A270"/>
    <mergeCell ref="B266:B270"/>
    <mergeCell ref="C266:E267"/>
    <mergeCell ref="F266:J266"/>
    <mergeCell ref="K266:Z266"/>
    <mergeCell ref="K267:N267"/>
    <mergeCell ref="O267:R267"/>
    <mergeCell ref="S267:V267"/>
    <mergeCell ref="W267:Z267"/>
    <mergeCell ref="J268:J270"/>
    <mergeCell ref="X269:X270"/>
    <mergeCell ref="K268:Z268"/>
    <mergeCell ref="K269:K270"/>
    <mergeCell ref="L269:L270"/>
    <mergeCell ref="Y269:Y270"/>
    <mergeCell ref="M269:M270"/>
    <mergeCell ref="O269:O270"/>
    <mergeCell ref="P269:P270"/>
    <mergeCell ref="Q269:Q270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J278:J279"/>
    <mergeCell ref="K279:N279"/>
    <mergeCell ref="O279:R279"/>
    <mergeCell ref="S279:V279"/>
    <mergeCell ref="W279:Z279"/>
    <mergeCell ref="D268:D270"/>
    <mergeCell ref="E268:E270"/>
    <mergeCell ref="G268:G270"/>
    <mergeCell ref="I268:I270"/>
    <mergeCell ref="F267:F270"/>
    <mergeCell ref="G267:J267"/>
    <mergeCell ref="A280:B287"/>
    <mergeCell ref="C280:C282"/>
    <mergeCell ref="D280:D282"/>
    <mergeCell ref="E280:E282"/>
    <mergeCell ref="F280:F282"/>
    <mergeCell ref="G280:G282"/>
    <mergeCell ref="H280:H282"/>
    <mergeCell ref="I280:I282"/>
    <mergeCell ref="J280:J282"/>
    <mergeCell ref="C283:C284"/>
    <mergeCell ref="D283:D284"/>
    <mergeCell ref="E283:E284"/>
    <mergeCell ref="F283:F284"/>
    <mergeCell ref="G283:G284"/>
    <mergeCell ref="H283:H284"/>
    <mergeCell ref="I283:I284"/>
    <mergeCell ref="J283:J284"/>
    <mergeCell ref="K280:N280"/>
    <mergeCell ref="O280:R280"/>
    <mergeCell ref="S280:V280"/>
    <mergeCell ref="W280:Z280"/>
    <mergeCell ref="K281:K282"/>
    <mergeCell ref="L281:L282"/>
    <mergeCell ref="M281:M282"/>
    <mergeCell ref="O281:O282"/>
    <mergeCell ref="P281:P282"/>
    <mergeCell ref="Q281:Q282"/>
    <mergeCell ref="S281:S282"/>
    <mergeCell ref="T281:T282"/>
    <mergeCell ref="U281:U282"/>
    <mergeCell ref="W281:W282"/>
    <mergeCell ref="X281:X282"/>
    <mergeCell ref="Y281:Y282"/>
    <mergeCell ref="O301:Z301"/>
    <mergeCell ref="K284:N284"/>
    <mergeCell ref="O284:R284"/>
    <mergeCell ref="S284:V284"/>
    <mergeCell ref="W284:Z284"/>
    <mergeCell ref="C285:E287"/>
    <mergeCell ref="F285:J285"/>
    <mergeCell ref="K285:N285"/>
    <mergeCell ref="O285:R285"/>
    <mergeCell ref="S285:V285"/>
    <mergeCell ref="W285:Z285"/>
    <mergeCell ref="F286:J286"/>
    <mergeCell ref="K286:N286"/>
    <mergeCell ref="O286:R286"/>
    <mergeCell ref="S286:V286"/>
    <mergeCell ref="W286:Z286"/>
    <mergeCell ref="F287:J287"/>
    <mergeCell ref="K287:N287"/>
    <mergeCell ref="O287:R287"/>
    <mergeCell ref="S287:V287"/>
    <mergeCell ref="W287:Z287"/>
  </mergeCells>
  <phoneticPr fontId="20" type="noConversion"/>
  <conditionalFormatting sqref="C135:C136 C182:C183 C229:C231 C85:C86 C276:C277">
    <cfRule type="cellIs" dxfId="1" priority="26" stopIfTrue="1" operator="notEqual">
      <formula>0</formula>
    </cfRule>
  </conditionalFormatting>
  <conditionalFormatting sqref="O83 G75:J87 G178:J183 G272:J277 G225:J231 O28 G22:J30 G129:J136">
    <cfRule type="cellIs" dxfId="0" priority="25" stopIfTrue="1" operator="equal">
      <formula>0</formula>
    </cfRule>
  </conditionalFormatting>
  <printOptions horizontalCentered="1"/>
  <pageMargins left="0.25" right="0.25" top="0.75" bottom="0.75" header="0.3" footer="0.3"/>
  <pageSetup paperSize="9" scale="43" fitToHeight="0" orientation="landscape" verticalDpi="300" r:id="rId1"/>
  <headerFooter alignWithMargins="0"/>
  <rowBreaks count="5" manualBreakCount="5">
    <brk id="55" max="16383" man="1"/>
    <brk id="112" man="1"/>
    <brk id="161" man="1"/>
    <brk id="208" man="1"/>
    <brk id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view="pageBreakPreview" zoomScale="70" zoomScaleNormal="100" zoomScaleSheetLayoutView="70" workbookViewId="0">
      <selection activeCell="B1" sqref="B1:D1"/>
    </sheetView>
  </sheetViews>
  <sheetFormatPr defaultRowHeight="12.5"/>
  <cols>
    <col min="1" max="1" width="57.08984375" customWidth="1"/>
    <col min="2" max="2" width="26.90625" customWidth="1"/>
    <col min="3" max="3" width="12.90625" customWidth="1"/>
    <col min="4" max="4" width="15" customWidth="1"/>
    <col min="5" max="5" width="22.453125" customWidth="1"/>
    <col min="6" max="9" width="8.90625" customWidth="1"/>
    <col min="10" max="10" width="28.90625" customWidth="1"/>
    <col min="11" max="13" width="8.90625" customWidth="1"/>
  </cols>
  <sheetData>
    <row r="1" spans="1:12" ht="31.4" customHeight="1">
      <c r="B1" s="617" t="s">
        <v>246</v>
      </c>
      <c r="C1" s="617"/>
      <c r="D1" s="617"/>
      <c r="J1" t="s">
        <v>188</v>
      </c>
      <c r="K1" s="329" t="s">
        <v>192</v>
      </c>
      <c r="L1" s="330">
        <v>25</v>
      </c>
    </row>
    <row r="2" spans="1:12">
      <c r="J2" s="331">
        <v>0.5</v>
      </c>
      <c r="K2">
        <f>L2*L1</f>
        <v>1500</v>
      </c>
      <c r="L2">
        <f>L5/2</f>
        <v>60</v>
      </c>
    </row>
    <row r="3" spans="1:12">
      <c r="K3" t="s">
        <v>175</v>
      </c>
    </row>
    <row r="4" spans="1:12">
      <c r="K4" s="361" t="s">
        <v>189</v>
      </c>
      <c r="L4" s="361" t="s">
        <v>190</v>
      </c>
    </row>
    <row r="5" spans="1:12" ht="22.5">
      <c r="A5" s="321" t="s">
        <v>176</v>
      </c>
      <c r="B5" s="101"/>
      <c r="C5" s="101"/>
      <c r="D5" s="101"/>
      <c r="E5" s="101"/>
      <c r="F5" s="101"/>
      <c r="J5" s="361" t="s">
        <v>191</v>
      </c>
      <c r="K5" s="361">
        <f>C13</f>
        <v>930</v>
      </c>
      <c r="L5" s="362">
        <f>'nie dot 1'!E142</f>
        <v>120</v>
      </c>
    </row>
    <row r="6" spans="1:12">
      <c r="A6" s="101"/>
      <c r="B6" s="101"/>
      <c r="C6" s="101"/>
      <c r="D6" s="101"/>
      <c r="E6" s="101"/>
      <c r="F6" s="101"/>
      <c r="J6" s="361" t="s">
        <v>193</v>
      </c>
      <c r="K6" s="361"/>
      <c r="L6" s="361">
        <f>'nie dot 1'!E136</f>
        <v>20</v>
      </c>
    </row>
    <row r="7" spans="1:12" ht="17.5">
      <c r="A7" s="322" t="s">
        <v>1</v>
      </c>
      <c r="B7" s="322" t="s">
        <v>72</v>
      </c>
      <c r="C7" s="322"/>
      <c r="D7" s="322"/>
      <c r="E7" s="322"/>
      <c r="F7" s="101"/>
      <c r="J7" s="361" t="s">
        <v>201</v>
      </c>
      <c r="K7" s="361">
        <f>MIN('nie dot 1'!AD6:AD11)</f>
        <v>570</v>
      </c>
      <c r="L7" s="361"/>
    </row>
    <row r="8" spans="1:12" ht="15">
      <c r="A8" s="102" t="s">
        <v>177</v>
      </c>
      <c r="B8" s="103" t="s">
        <v>110</v>
      </c>
      <c r="C8" s="323"/>
      <c r="D8" s="323"/>
      <c r="E8" s="323"/>
      <c r="F8" s="323"/>
      <c r="J8" s="363" t="s">
        <v>202</v>
      </c>
      <c r="K8" s="363">
        <f>K5+K7</f>
        <v>1500</v>
      </c>
    </row>
    <row r="9" spans="1:12" ht="15">
      <c r="A9" s="102" t="s">
        <v>59</v>
      </c>
      <c r="B9" s="323" t="s">
        <v>186</v>
      </c>
      <c r="C9" s="323"/>
      <c r="D9" s="323"/>
      <c r="E9" s="323"/>
      <c r="F9" s="323"/>
    </row>
    <row r="10" spans="1:12" ht="15">
      <c r="A10" s="102" t="s">
        <v>58</v>
      </c>
      <c r="B10" s="323" t="s">
        <v>187</v>
      </c>
      <c r="C10" s="323"/>
      <c r="D10" s="323"/>
      <c r="E10" s="323"/>
      <c r="F10" s="323"/>
    </row>
    <row r="11" spans="1:12" ht="17.399999999999999" customHeight="1">
      <c r="A11" s="101"/>
      <c r="B11" s="101"/>
      <c r="C11" s="101"/>
      <c r="D11" s="101"/>
      <c r="E11" s="101"/>
      <c r="F11" s="323"/>
    </row>
    <row r="12" spans="1:12" ht="20.5" thickBot="1">
      <c r="A12" s="324"/>
      <c r="B12" s="324"/>
      <c r="C12" s="324"/>
      <c r="D12" s="324"/>
      <c r="E12" s="324"/>
      <c r="F12" s="324"/>
    </row>
    <row r="13" spans="1:12" ht="20.5" thickBot="1">
      <c r="A13" s="622" t="s">
        <v>179</v>
      </c>
      <c r="B13" s="623"/>
      <c r="C13" s="325">
        <f>'nie dot 1'!F142</f>
        <v>930</v>
      </c>
      <c r="D13" s="326" t="s">
        <v>180</v>
      </c>
    </row>
    <row r="14" spans="1:12" ht="59.25" customHeight="1" thickBot="1">
      <c r="A14" s="620" t="s">
        <v>181</v>
      </c>
      <c r="B14" s="621"/>
      <c r="C14" s="397">
        <v>61</v>
      </c>
      <c r="D14" s="326" t="s">
        <v>39</v>
      </c>
      <c r="F14" s="398">
        <f>C14/L5</f>
        <v>0.5083333333333333</v>
      </c>
      <c r="G14" t="s">
        <v>207</v>
      </c>
    </row>
    <row r="15" spans="1:12" ht="75.75" customHeight="1" thickBot="1">
      <c r="A15" s="620" t="s">
        <v>182</v>
      </c>
      <c r="B15" s="621"/>
      <c r="C15" s="325">
        <f>'[1]Podział dyscyplin (plan9)'!$F$90</f>
        <v>120</v>
      </c>
      <c r="D15" s="326" t="s">
        <v>39</v>
      </c>
      <c r="E15" s="444" t="s">
        <v>243</v>
      </c>
    </row>
    <row r="16" spans="1:12" ht="44.25" customHeight="1" thickBot="1">
      <c r="A16" s="620" t="s">
        <v>183</v>
      </c>
      <c r="B16" s="621"/>
      <c r="C16" s="325">
        <f>'nie dot 1'!E137+'nie dot 1'!E22+'nie dot 1'!E75+'nie dot 1'!E76+'nie dot 1'!E78+'nie dot 1'!E80+'nie dot 1'!E86</f>
        <v>71</v>
      </c>
      <c r="D16" s="326" t="s">
        <v>39</v>
      </c>
      <c r="E16" s="444" t="s">
        <v>238</v>
      </c>
      <c r="F16" s="327">
        <f>C16/$L$5</f>
        <v>0.59166666666666667</v>
      </c>
      <c r="G16" t="s">
        <v>207</v>
      </c>
    </row>
    <row r="17" spans="1:7" ht="81" customHeight="1" thickBot="1">
      <c r="A17" s="620" t="s">
        <v>184</v>
      </c>
      <c r="B17" s="621"/>
      <c r="C17" s="325">
        <f>'[1]Podział dyscyplin (plan9)'!$F$93</f>
        <v>107</v>
      </c>
      <c r="D17" s="326" t="s">
        <v>39</v>
      </c>
      <c r="E17" s="444" t="s">
        <v>244</v>
      </c>
      <c r="F17" s="327">
        <f>C17/$L$5</f>
        <v>0.89166666666666672</v>
      </c>
      <c r="G17" t="s">
        <v>207</v>
      </c>
    </row>
    <row r="18" spans="1:7" ht="66.75" customHeight="1" thickBot="1">
      <c r="A18" s="620" t="s">
        <v>185</v>
      </c>
      <c r="B18" s="621"/>
      <c r="C18" s="618" t="s">
        <v>149</v>
      </c>
      <c r="D18" s="619"/>
    </row>
  </sheetData>
  <mergeCells count="8">
    <mergeCell ref="B1:D1"/>
    <mergeCell ref="C18:D18"/>
    <mergeCell ref="A18:B18"/>
    <mergeCell ref="A13:B13"/>
    <mergeCell ref="A14:B14"/>
    <mergeCell ref="A15:B15"/>
    <mergeCell ref="A16:B16"/>
    <mergeCell ref="A17:B17"/>
  </mergeCells>
  <pageMargins left="0.7" right="0.7" top="0.75" bottom="0.75" header="0.3" footer="0.3"/>
  <pageSetup paperSize="9"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T57"/>
  <sheetViews>
    <sheetView workbookViewId="0">
      <selection activeCell="L16" sqref="L16"/>
    </sheetView>
  </sheetViews>
  <sheetFormatPr defaultColWidth="9.08984375" defaultRowHeight="15.5"/>
  <cols>
    <col min="1" max="1" width="1.90625" style="291" customWidth="1"/>
    <col min="2" max="2" width="2.54296875" style="291" customWidth="1"/>
    <col min="3" max="3" width="10.90625" style="291" customWidth="1"/>
    <col min="4" max="4" width="32.453125" style="291" customWidth="1"/>
    <col min="5" max="5" width="32.54296875" style="291" customWidth="1"/>
    <col min="6" max="6" width="8.453125" style="291" customWidth="1"/>
    <col min="7" max="7" width="8" style="291" customWidth="1"/>
    <col min="8" max="8" width="12.453125" style="291" customWidth="1"/>
    <col min="9" max="9" width="7.54296875" style="291" customWidth="1"/>
    <col min="10" max="10" width="7.08984375" style="291" customWidth="1"/>
    <col min="11" max="11" width="0" style="291" hidden="1" customWidth="1"/>
    <col min="12" max="16384" width="9.08984375" style="291"/>
  </cols>
  <sheetData>
    <row r="1" spans="1:14" s="246" customFormat="1" ht="13">
      <c r="A1" s="630" t="s">
        <v>124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4" s="246" customFormat="1" ht="13">
      <c r="A2" s="630" t="s">
        <v>125</v>
      </c>
      <c r="B2" s="630"/>
      <c r="C2" s="630"/>
      <c r="D2" s="630"/>
      <c r="E2" s="630"/>
      <c r="F2" s="630"/>
      <c r="G2" s="630"/>
      <c r="H2" s="630"/>
      <c r="I2" s="630"/>
      <c r="J2" s="630"/>
    </row>
    <row r="3" spans="1:14" s="246" customFormat="1" ht="4.5" customHeight="1" thickBot="1">
      <c r="A3" s="245"/>
      <c r="B3" s="630"/>
      <c r="C3" s="630"/>
      <c r="D3" s="630"/>
      <c r="E3" s="630"/>
      <c r="F3" s="630"/>
      <c r="G3" s="630"/>
      <c r="H3" s="630"/>
      <c r="I3" s="630"/>
      <c r="J3" s="630"/>
    </row>
    <row r="4" spans="1:14" s="246" customFormat="1" ht="12.75" customHeight="1">
      <c r="B4" s="631" t="s">
        <v>95</v>
      </c>
      <c r="C4" s="632"/>
      <c r="D4" s="633"/>
      <c r="E4" s="634" t="s">
        <v>74</v>
      </c>
      <c r="F4" s="635"/>
      <c r="G4" s="635"/>
      <c r="H4" s="635"/>
      <c r="I4" s="635"/>
      <c r="J4" s="636"/>
    </row>
    <row r="5" spans="1:14" s="246" customFormat="1" ht="13">
      <c r="B5" s="624" t="s">
        <v>96</v>
      </c>
      <c r="C5" s="625"/>
      <c r="D5" s="626"/>
      <c r="E5" s="627" t="s">
        <v>72</v>
      </c>
      <c r="F5" s="628"/>
      <c r="G5" s="628"/>
      <c r="H5" s="628"/>
      <c r="I5" s="628"/>
      <c r="J5" s="629"/>
    </row>
    <row r="6" spans="1:14" s="246" customFormat="1" ht="12.75" customHeight="1">
      <c r="B6" s="637" t="s">
        <v>126</v>
      </c>
      <c r="C6" s="638"/>
      <c r="D6" s="639"/>
      <c r="E6" s="247" t="s">
        <v>174</v>
      </c>
      <c r="F6" s="248"/>
      <c r="G6" s="248"/>
      <c r="H6" s="248"/>
      <c r="I6" s="248"/>
      <c r="J6" s="249"/>
    </row>
    <row r="7" spans="1:14" s="246" customFormat="1" ht="12.75" customHeight="1">
      <c r="B7" s="637" t="s">
        <v>127</v>
      </c>
      <c r="C7" s="638"/>
      <c r="D7" s="639"/>
      <c r="E7" s="247" t="s">
        <v>128</v>
      </c>
      <c r="F7" s="248"/>
      <c r="G7" s="248"/>
      <c r="H7" s="248"/>
      <c r="I7" s="248"/>
      <c r="J7" s="249"/>
    </row>
    <row r="8" spans="1:14" s="246" customFormat="1" ht="13">
      <c r="B8" s="640" t="s">
        <v>97</v>
      </c>
      <c r="C8" s="641"/>
      <c r="D8" s="642"/>
      <c r="E8" s="643" t="s">
        <v>111</v>
      </c>
      <c r="F8" s="644"/>
      <c r="G8" s="644"/>
      <c r="H8" s="644"/>
      <c r="I8" s="644"/>
      <c r="J8" s="645"/>
    </row>
    <row r="9" spans="1:14" s="246" customFormat="1" ht="13.5" thickBot="1">
      <c r="B9" s="646" t="s">
        <v>98</v>
      </c>
      <c r="C9" s="647"/>
      <c r="D9" s="648"/>
      <c r="E9" s="649" t="s">
        <v>112</v>
      </c>
      <c r="F9" s="650"/>
      <c r="G9" s="650"/>
      <c r="H9" s="650"/>
      <c r="I9" s="650"/>
      <c r="J9" s="651"/>
    </row>
    <row r="10" spans="1:14" s="246" customFormat="1" ht="14" thickBot="1">
      <c r="B10" s="652" t="s">
        <v>99</v>
      </c>
      <c r="C10" s="653"/>
      <c r="D10" s="654"/>
      <c r="E10" s="250" t="e">
        <f>'nie dot 1'!#REF!</f>
        <v>#REF!</v>
      </c>
      <c r="F10" s="655" t="s">
        <v>100</v>
      </c>
      <c r="G10" s="653"/>
      <c r="H10" s="653"/>
      <c r="I10" s="654"/>
      <c r="J10" s="293" t="e">
        <f>'nie dot 1'!#REF!</f>
        <v>#REF!</v>
      </c>
      <c r="M10" s="246" t="e">
        <f>3/J10</f>
        <v>#REF!</v>
      </c>
    </row>
    <row r="11" spans="1:14" s="246" customFormat="1" ht="15">
      <c r="B11" s="656" t="s">
        <v>129</v>
      </c>
      <c r="C11" s="657"/>
      <c r="D11" s="657"/>
      <c r="E11" s="657"/>
      <c r="F11" s="657"/>
      <c r="G11" s="657"/>
      <c r="H11" s="657"/>
      <c r="I11" s="657"/>
      <c r="J11" s="658"/>
    </row>
    <row r="12" spans="1:14" s="246" customFormat="1" ht="12.75" customHeight="1">
      <c r="B12" s="659" t="s">
        <v>130</v>
      </c>
      <c r="C12" s="660"/>
      <c r="D12" s="660"/>
      <c r="E12" s="661"/>
      <c r="F12" s="665" t="s">
        <v>101</v>
      </c>
      <c r="G12" s="666"/>
      <c r="H12" s="667" t="s">
        <v>119</v>
      </c>
      <c r="I12" s="666" t="s">
        <v>61</v>
      </c>
      <c r="J12" s="669"/>
    </row>
    <row r="13" spans="1:14" s="246" customFormat="1" ht="13.5" thickBot="1">
      <c r="B13" s="662"/>
      <c r="C13" s="663"/>
      <c r="D13" s="663"/>
      <c r="E13" s="664"/>
      <c r="F13" s="251" t="s">
        <v>102</v>
      </c>
      <c r="G13" s="252" t="s">
        <v>103</v>
      </c>
      <c r="H13" s="668"/>
      <c r="I13" s="253" t="s">
        <v>102</v>
      </c>
      <c r="J13" s="254" t="s">
        <v>103</v>
      </c>
    </row>
    <row r="14" spans="1:14" s="255" customFormat="1" ht="28.5" customHeight="1">
      <c r="B14" s="676" t="s">
        <v>131</v>
      </c>
      <c r="C14" s="677"/>
      <c r="D14" s="677"/>
      <c r="E14" s="678"/>
      <c r="F14" s="683" t="s">
        <v>167</v>
      </c>
      <c r="G14" s="684"/>
      <c r="H14" s="684"/>
      <c r="I14" s="684"/>
      <c r="J14" s="685"/>
      <c r="N14" s="255" t="s">
        <v>132</v>
      </c>
    </row>
    <row r="15" spans="1:14" s="255" customFormat="1" ht="17.25" customHeight="1">
      <c r="B15" s="256" t="s">
        <v>14</v>
      </c>
      <c r="C15" s="679" t="s">
        <v>133</v>
      </c>
      <c r="D15" s="679"/>
      <c r="E15" s="679"/>
      <c r="F15" s="683" t="s">
        <v>149</v>
      </c>
      <c r="G15" s="684"/>
      <c r="H15" s="684"/>
      <c r="I15" s="684"/>
      <c r="J15" s="685"/>
    </row>
    <row r="16" spans="1:14" s="255" customFormat="1" ht="40.5" customHeight="1">
      <c r="B16" s="256" t="s">
        <v>15</v>
      </c>
      <c r="C16" s="680" t="s">
        <v>134</v>
      </c>
      <c r="D16" s="681"/>
      <c r="E16" s="682"/>
      <c r="F16" s="683" t="s">
        <v>135</v>
      </c>
      <c r="G16" s="773"/>
      <c r="H16" s="773"/>
      <c r="I16" s="773"/>
      <c r="J16" s="774"/>
    </row>
    <row r="17" spans="2:10" s="255" customFormat="1" ht="29.25" customHeight="1">
      <c r="B17" s="256" t="s">
        <v>16</v>
      </c>
      <c r="C17" s="680" t="s">
        <v>136</v>
      </c>
      <c r="D17" s="681"/>
      <c r="E17" s="682"/>
      <c r="F17" s="683" t="s">
        <v>137</v>
      </c>
      <c r="G17" s="686"/>
      <c r="H17" s="686"/>
      <c r="I17" s="686"/>
      <c r="J17" s="687"/>
    </row>
    <row r="18" spans="2:10" s="255" customFormat="1" ht="13">
      <c r="B18" s="670" t="s">
        <v>138</v>
      </c>
      <c r="C18" s="671"/>
      <c r="D18" s="671"/>
      <c r="E18" s="672"/>
      <c r="F18" s="257">
        <f>'nie dot 1'!F22</f>
        <v>30</v>
      </c>
      <c r="G18" s="258" t="e">
        <f>F18/$E$10</f>
        <v>#REF!</v>
      </c>
      <c r="H18" s="261" t="s">
        <v>122</v>
      </c>
      <c r="I18" s="257">
        <f>'nie dot 1'!E22</f>
        <v>2</v>
      </c>
      <c r="J18" s="260" t="e">
        <f t="shared" ref="J18:J39" si="0">I18/$J$10</f>
        <v>#REF!</v>
      </c>
    </row>
    <row r="19" spans="2:10" s="255" customFormat="1" ht="13">
      <c r="B19" s="670" t="s">
        <v>139</v>
      </c>
      <c r="C19" s="671"/>
      <c r="D19" s="671"/>
      <c r="E19" s="672"/>
      <c r="F19" s="257">
        <f>'nie dot 1'!F30</f>
        <v>0</v>
      </c>
      <c r="G19" s="258" t="e">
        <f>F19/$E$10</f>
        <v>#REF!</v>
      </c>
      <c r="H19" s="261" t="s">
        <v>140</v>
      </c>
      <c r="I19" s="257">
        <f>'nie dot 1'!E30</f>
        <v>0</v>
      </c>
      <c r="J19" s="260" t="e">
        <f t="shared" si="0"/>
        <v>#REF!</v>
      </c>
    </row>
    <row r="20" spans="2:10" s="255" customFormat="1" ht="15">
      <c r="B20" s="670" t="s">
        <v>141</v>
      </c>
      <c r="C20" s="671"/>
      <c r="D20" s="671"/>
      <c r="E20" s="672"/>
      <c r="F20" s="673" t="s">
        <v>149</v>
      </c>
      <c r="G20" s="674"/>
      <c r="H20" s="674"/>
      <c r="I20" s="674"/>
      <c r="J20" s="675"/>
    </row>
    <row r="21" spans="2:10" s="255" customFormat="1" ht="39">
      <c r="B21" s="688" t="s">
        <v>75</v>
      </c>
      <c r="C21" s="689"/>
      <c r="D21" s="689"/>
      <c r="E21" s="690"/>
      <c r="F21" s="257">
        <f>'nie dot 1'!F135</f>
        <v>90</v>
      </c>
      <c r="G21" s="258" t="e">
        <f>F21/$E$10</f>
        <v>#REF!</v>
      </c>
      <c r="H21" s="261" t="s">
        <v>173</v>
      </c>
      <c r="I21" s="257">
        <f>'nie dot 1'!E135</f>
        <v>6</v>
      </c>
      <c r="J21" s="260" t="e">
        <f t="shared" si="0"/>
        <v>#REF!</v>
      </c>
    </row>
    <row r="22" spans="2:10" s="255" customFormat="1" ht="15">
      <c r="B22" s="670" t="s">
        <v>142</v>
      </c>
      <c r="C22" s="671"/>
      <c r="D22" s="671"/>
      <c r="E22" s="672"/>
      <c r="F22" s="673" t="s">
        <v>149</v>
      </c>
      <c r="G22" s="674"/>
      <c r="H22" s="674"/>
      <c r="I22" s="674"/>
      <c r="J22" s="675"/>
    </row>
    <row r="23" spans="2:10" s="255" customFormat="1" ht="39.5" thickBot="1">
      <c r="B23" s="693" t="s">
        <v>115</v>
      </c>
      <c r="C23" s="694"/>
      <c r="D23" s="694"/>
      <c r="E23" s="695"/>
      <c r="F23" s="262" t="s">
        <v>40</v>
      </c>
      <c r="G23" s="263" t="s">
        <v>40</v>
      </c>
      <c r="H23" s="261" t="s">
        <v>172</v>
      </c>
      <c r="I23" s="264">
        <f>'nie dot 1'!E136</f>
        <v>20</v>
      </c>
      <c r="J23" s="265" t="e">
        <f t="shared" si="0"/>
        <v>#REF!</v>
      </c>
    </row>
    <row r="24" spans="2:10" s="255" customFormat="1" ht="6.75" customHeight="1">
      <c r="B24" s="696"/>
      <c r="C24" s="697"/>
      <c r="D24" s="697"/>
      <c r="E24" s="697"/>
      <c r="F24" s="697"/>
      <c r="G24" s="697"/>
      <c r="H24" s="697"/>
      <c r="I24" s="697"/>
      <c r="J24" s="698"/>
    </row>
    <row r="25" spans="2:10" s="255" customFormat="1" ht="12.75" customHeight="1">
      <c r="B25" s="688" t="s">
        <v>143</v>
      </c>
      <c r="C25" s="689"/>
      <c r="D25" s="689"/>
      <c r="E25" s="689"/>
      <c r="F25" s="257">
        <f>F18+F19</f>
        <v>30</v>
      </c>
      <c r="G25" s="258" t="e">
        <f>F25/$E$10</f>
        <v>#REF!</v>
      </c>
      <c r="H25" s="259"/>
      <c r="I25" s="257">
        <f>I18+I19</f>
        <v>2</v>
      </c>
      <c r="J25" s="260" t="e">
        <f t="shared" si="0"/>
        <v>#REF!</v>
      </c>
    </row>
    <row r="26" spans="2:10" s="255" customFormat="1" ht="6.75" customHeight="1">
      <c r="B26" s="699"/>
      <c r="C26" s="700"/>
      <c r="D26" s="700"/>
      <c r="E26" s="700"/>
      <c r="F26" s="700"/>
      <c r="G26" s="700"/>
      <c r="H26" s="700"/>
      <c r="I26" s="700"/>
      <c r="J26" s="701"/>
    </row>
    <row r="27" spans="2:10" s="255" customFormat="1" ht="13">
      <c r="B27" s="670" t="s">
        <v>106</v>
      </c>
      <c r="C27" s="671"/>
      <c r="D27" s="671"/>
      <c r="E27" s="672"/>
      <c r="F27" s="266">
        <f>F33</f>
        <v>255</v>
      </c>
      <c r="G27" s="258" t="e">
        <f>F27/$E$10</f>
        <v>#REF!</v>
      </c>
      <c r="H27" s="267"/>
      <c r="I27" s="266">
        <f>I33</f>
        <v>46</v>
      </c>
      <c r="J27" s="260" t="e">
        <f t="shared" si="0"/>
        <v>#REF!</v>
      </c>
    </row>
    <row r="28" spans="2:10" s="255" customFormat="1" ht="6.75" customHeight="1">
      <c r="B28" s="268"/>
      <c r="C28" s="269"/>
      <c r="D28" s="269"/>
      <c r="E28" s="269"/>
      <c r="F28" s="269"/>
      <c r="G28" s="269"/>
      <c r="H28" s="269"/>
      <c r="I28" s="269"/>
      <c r="J28" s="270"/>
    </row>
    <row r="29" spans="2:10" s="255" customFormat="1" ht="13">
      <c r="B29" s="670" t="s">
        <v>144</v>
      </c>
      <c r="C29" s="671"/>
      <c r="D29" s="671"/>
      <c r="E29" s="672"/>
      <c r="F29" s="266" t="e">
        <f>'nie dot 1'!#REF!</f>
        <v>#REF!</v>
      </c>
      <c r="G29" s="258" t="e">
        <f>F29/$E$10</f>
        <v>#REF!</v>
      </c>
      <c r="H29" s="271"/>
      <c r="I29" s="266" t="e">
        <f>'nie dot 1'!#REF!</f>
        <v>#REF!</v>
      </c>
      <c r="J29" s="260" t="e">
        <f t="shared" si="0"/>
        <v>#REF!</v>
      </c>
    </row>
    <row r="30" spans="2:10" s="255" customFormat="1" ht="6.75" customHeight="1">
      <c r="B30" s="702"/>
      <c r="C30" s="666"/>
      <c r="D30" s="666"/>
      <c r="E30" s="666"/>
      <c r="F30" s="666"/>
      <c r="G30" s="666"/>
      <c r="H30" s="666"/>
      <c r="I30" s="666"/>
      <c r="J30" s="669"/>
    </row>
    <row r="31" spans="2:10" s="255" customFormat="1" ht="13">
      <c r="B31" s="670" t="s">
        <v>104</v>
      </c>
      <c r="C31" s="671"/>
      <c r="D31" s="671"/>
      <c r="E31" s="672"/>
      <c r="F31" s="266">
        <f>'nie dot 1'!F88</f>
        <v>390</v>
      </c>
      <c r="G31" s="258" t="e">
        <f>F31/$E$10</f>
        <v>#REF!</v>
      </c>
      <c r="H31" s="272"/>
      <c r="I31" s="266">
        <f>'nie dot 1'!E88</f>
        <v>44</v>
      </c>
      <c r="J31" s="260" t="e">
        <f t="shared" si="0"/>
        <v>#REF!</v>
      </c>
    </row>
    <row r="32" spans="2:10" s="255" customFormat="1" ht="6.75" customHeight="1">
      <c r="B32" s="702"/>
      <c r="C32" s="666"/>
      <c r="D32" s="666"/>
      <c r="E32" s="666"/>
      <c r="F32" s="666"/>
      <c r="G32" s="666"/>
      <c r="H32" s="666"/>
      <c r="I32" s="666"/>
      <c r="J32" s="669"/>
    </row>
    <row r="33" spans="2:20" s="255" customFormat="1" ht="13">
      <c r="B33" s="670" t="s">
        <v>90</v>
      </c>
      <c r="C33" s="671"/>
      <c r="D33" s="671"/>
      <c r="E33" s="672"/>
      <c r="F33" s="266">
        <f>'nie dot 1'!F137</f>
        <v>255</v>
      </c>
      <c r="G33" s="258" t="e">
        <f>F33/$E$10</f>
        <v>#REF!</v>
      </c>
      <c r="H33" s="272"/>
      <c r="I33" s="266">
        <f>'nie dot 1'!E137</f>
        <v>46</v>
      </c>
      <c r="J33" s="260" t="e">
        <f t="shared" si="0"/>
        <v>#REF!</v>
      </c>
      <c r="R33" s="255" t="s">
        <v>145</v>
      </c>
    </row>
    <row r="34" spans="2:20" s="255" customFormat="1" ht="6.75" customHeight="1">
      <c r="B34" s="702"/>
      <c r="C34" s="666"/>
      <c r="D34" s="666"/>
      <c r="E34" s="666"/>
      <c r="F34" s="666"/>
      <c r="G34" s="666"/>
      <c r="H34" s="666"/>
      <c r="I34" s="666"/>
      <c r="J34" s="669"/>
    </row>
    <row r="35" spans="2:20" s="255" customFormat="1" ht="13">
      <c r="B35" s="691" t="s">
        <v>105</v>
      </c>
      <c r="C35" s="692"/>
      <c r="D35" s="692"/>
      <c r="E35" s="692"/>
      <c r="F35" s="266" t="e">
        <f>N35&amp;"-"&amp;M35</f>
        <v>#REF!</v>
      </c>
      <c r="G35" s="273">
        <v>0.51</v>
      </c>
      <c r="H35" s="271"/>
      <c r="I35" s="266" t="e">
        <f>Q35&amp;"-"&amp;P35</f>
        <v>#REF!</v>
      </c>
      <c r="J35" s="260" t="s">
        <v>166</v>
      </c>
      <c r="M35" s="255" t="e">
        <f>$E$10-MIN('nie dot 1'!G142,'nie dot 1'!G189,'nie dot 1'!G237,'nie dot 1'!#REF!)</f>
        <v>#REF!</v>
      </c>
      <c r="N35" s="255" t="e">
        <f>$E$10-MAX('nie dot 1'!G142,'nie dot 1'!G189,'nie dot 1'!G237,'nie dot 1'!#REF!)</f>
        <v>#REF!</v>
      </c>
      <c r="P35" s="255" t="e">
        <f>'nie dot 1'!#REF!-'nie dot 1'!E85-'nie dot 1'!E84</f>
        <v>#REF!</v>
      </c>
      <c r="Q35" s="255" t="e">
        <f>P35-'nie dot 1'!E181</f>
        <v>#REF!</v>
      </c>
      <c r="R35" s="295" t="e">
        <f>MIN('nie dot 1'!G142,'nie dot 1'!G189,'nie dot 1'!G237,'nie dot 1'!#REF!)</f>
        <v>#REF!</v>
      </c>
      <c r="S35" s="299" t="s">
        <v>62</v>
      </c>
      <c r="T35" s="255" t="s">
        <v>163</v>
      </c>
    </row>
    <row r="36" spans="2:20" s="255" customFormat="1" ht="6.75" customHeight="1">
      <c r="B36" s="274"/>
      <c r="C36" s="275"/>
      <c r="D36" s="275"/>
      <c r="E36" s="275"/>
      <c r="F36" s="275"/>
      <c r="G36" s="275"/>
      <c r="H36" s="275"/>
      <c r="I36" s="275"/>
      <c r="J36" s="276"/>
      <c r="R36" s="295"/>
      <c r="S36" s="299"/>
    </row>
    <row r="37" spans="2:20" s="255" customFormat="1" ht="12.75" customHeight="1">
      <c r="B37" s="707" t="s">
        <v>146</v>
      </c>
      <c r="C37" s="708"/>
      <c r="D37" s="708"/>
      <c r="E37" s="708"/>
      <c r="F37" s="277" t="e">
        <f>E10</f>
        <v>#REF!</v>
      </c>
      <c r="G37" s="258" t="e">
        <f>F37/$E$10</f>
        <v>#REF!</v>
      </c>
      <c r="H37" s="278"/>
      <c r="I37" s="277" t="e">
        <f>J10-I22-I23</f>
        <v>#REF!</v>
      </c>
      <c r="J37" s="260" t="e">
        <f t="shared" si="0"/>
        <v>#REF!</v>
      </c>
      <c r="M37" s="279" t="e">
        <f>M35/$E$10</f>
        <v>#REF!</v>
      </c>
      <c r="N37" s="279" t="e">
        <f>N35/$E$10</f>
        <v>#REF!</v>
      </c>
      <c r="P37" s="279" t="e">
        <f>P35/$J$10</f>
        <v>#REF!</v>
      </c>
      <c r="Q37" s="279" t="e">
        <f>Q35/$J$10</f>
        <v>#REF!</v>
      </c>
      <c r="R37" s="296" t="e">
        <f>R35/$E$10</f>
        <v>#REF!</v>
      </c>
      <c r="S37" s="299" t="e">
        <f>E10*0.45</f>
        <v>#REF!</v>
      </c>
      <c r="T37" s="297" t="e">
        <f>R35-S37</f>
        <v>#REF!</v>
      </c>
    </row>
    <row r="38" spans="2:20" s="255" customFormat="1" ht="6.75" customHeight="1">
      <c r="B38" s="709"/>
      <c r="C38" s="710"/>
      <c r="D38" s="710"/>
      <c r="E38" s="710"/>
      <c r="F38" s="710"/>
      <c r="G38" s="710"/>
      <c r="H38" s="710"/>
      <c r="I38" s="710"/>
      <c r="J38" s="711"/>
    </row>
    <row r="39" spans="2:20" s="255" customFormat="1" ht="44.25" customHeight="1">
      <c r="B39" s="688" t="s">
        <v>147</v>
      </c>
      <c r="C39" s="689"/>
      <c r="D39" s="689"/>
      <c r="E39" s="689"/>
      <c r="F39" s="277">
        <f>F31+F33</f>
        <v>645</v>
      </c>
      <c r="G39" s="258" t="e">
        <f>F39/$E$10</f>
        <v>#REF!</v>
      </c>
      <c r="H39" s="278"/>
      <c r="I39" s="277">
        <f>I31+I33</f>
        <v>90</v>
      </c>
      <c r="J39" s="260" t="e">
        <f t="shared" si="0"/>
        <v>#REF!</v>
      </c>
    </row>
    <row r="40" spans="2:20" s="255" customFormat="1" ht="6.75" customHeight="1">
      <c r="B40" s="712"/>
      <c r="C40" s="713"/>
      <c r="D40" s="713"/>
      <c r="E40" s="713"/>
      <c r="F40" s="713"/>
      <c r="G40" s="713"/>
      <c r="H40" s="713"/>
      <c r="I40" s="713"/>
      <c r="J40" s="714"/>
    </row>
    <row r="41" spans="2:20" s="255" customFormat="1" ht="69.75" customHeight="1">
      <c r="B41" s="688" t="s">
        <v>148</v>
      </c>
      <c r="C41" s="689"/>
      <c r="D41" s="689"/>
      <c r="E41" s="690"/>
      <c r="F41" s="673" t="s">
        <v>149</v>
      </c>
      <c r="G41" s="674"/>
      <c r="H41" s="674"/>
      <c r="I41" s="674"/>
      <c r="J41" s="675"/>
    </row>
    <row r="42" spans="2:20" s="255" customFormat="1" ht="6.75" customHeight="1" thickBot="1">
      <c r="B42" s="280"/>
      <c r="C42" s="281"/>
      <c r="D42" s="281"/>
      <c r="E42" s="281"/>
      <c r="F42" s="281"/>
      <c r="G42" s="281"/>
      <c r="H42" s="281"/>
      <c r="I42" s="281"/>
      <c r="J42" s="282"/>
    </row>
    <row r="43" spans="2:20" s="255" customFormat="1" ht="12.75" customHeight="1">
      <c r="B43" s="715" t="s">
        <v>150</v>
      </c>
      <c r="C43" s="716"/>
      <c r="D43" s="716"/>
      <c r="E43" s="716"/>
      <c r="F43" s="716"/>
      <c r="G43" s="716"/>
      <c r="H43" s="716"/>
      <c r="I43" s="716"/>
      <c r="J43" s="717"/>
    </row>
    <row r="44" spans="2:20" s="255" customFormat="1" ht="13">
      <c r="B44" s="670" t="s">
        <v>151</v>
      </c>
      <c r="C44" s="671"/>
      <c r="D44" s="671"/>
      <c r="E44" s="671"/>
      <c r="F44" s="671"/>
      <c r="G44" s="671"/>
      <c r="H44" s="672"/>
      <c r="I44" s="718">
        <v>1</v>
      </c>
      <c r="J44" s="719"/>
    </row>
    <row r="45" spans="2:20" s="255" customFormat="1" ht="13">
      <c r="B45" s="670" t="s">
        <v>152</v>
      </c>
      <c r="C45" s="671"/>
      <c r="D45" s="671"/>
      <c r="E45" s="671"/>
      <c r="F45" s="671"/>
      <c r="G45" s="671"/>
      <c r="H45" s="672"/>
      <c r="I45" s="720"/>
      <c r="J45" s="721"/>
    </row>
    <row r="46" spans="2:20" s="255" customFormat="1" ht="13.5" thickBot="1">
      <c r="B46" s="703" t="s">
        <v>153</v>
      </c>
      <c r="C46" s="704"/>
      <c r="D46" s="704"/>
      <c r="E46" s="704"/>
      <c r="F46" s="704"/>
      <c r="G46" s="704"/>
      <c r="H46" s="704"/>
      <c r="I46" s="705"/>
      <c r="J46" s="706"/>
    </row>
    <row r="47" spans="2:20" s="255" customFormat="1" ht="13.5" thickBot="1">
      <c r="B47" s="722" t="s">
        <v>154</v>
      </c>
      <c r="C47" s="723"/>
      <c r="D47" s="723"/>
      <c r="E47" s="723"/>
      <c r="F47" s="723"/>
      <c r="G47" s="723"/>
      <c r="H47" s="724"/>
      <c r="I47" s="725" t="s">
        <v>155</v>
      </c>
      <c r="J47" s="726"/>
    </row>
    <row r="48" spans="2:20" s="246" customFormat="1" ht="13">
      <c r="B48" s="283" t="s">
        <v>156</v>
      </c>
      <c r="C48" s="283"/>
      <c r="D48" s="283"/>
      <c r="E48" s="284"/>
      <c r="F48" s="283"/>
      <c r="G48" s="284"/>
      <c r="H48" s="284"/>
      <c r="I48" s="284"/>
      <c r="J48" s="284"/>
      <c r="K48" s="283"/>
    </row>
    <row r="49" spans="1:11" s="246" customFormat="1" ht="14">
      <c r="B49" s="727" t="s">
        <v>157</v>
      </c>
      <c r="C49" s="727"/>
      <c r="D49" s="727"/>
      <c r="E49" s="727"/>
      <c r="F49" s="728" t="s">
        <v>158</v>
      </c>
      <c r="G49" s="728"/>
      <c r="H49" s="728"/>
      <c r="I49" s="728"/>
      <c r="J49" s="728"/>
      <c r="K49" s="286"/>
    </row>
    <row r="50" spans="1:11" s="246" customFormat="1" ht="13">
      <c r="B50" s="727" t="s">
        <v>159</v>
      </c>
      <c r="C50" s="727"/>
      <c r="D50" s="727"/>
      <c r="E50" s="727"/>
      <c r="F50" s="729" t="s">
        <v>160</v>
      </c>
      <c r="G50" s="729"/>
      <c r="H50" s="729"/>
      <c r="I50" s="729"/>
      <c r="J50" s="729"/>
      <c r="K50" s="286"/>
    </row>
    <row r="51" spans="1:11" s="289" customFormat="1" ht="45.75" customHeight="1">
      <c r="A51" s="246"/>
      <c r="B51" s="730" t="s">
        <v>161</v>
      </c>
      <c r="C51" s="730"/>
      <c r="D51" s="730"/>
      <c r="E51" s="730"/>
      <c r="F51" s="288"/>
      <c r="G51" s="285"/>
      <c r="H51" s="285"/>
      <c r="I51" s="285"/>
      <c r="J51" s="285"/>
      <c r="K51" s="285"/>
    </row>
    <row r="52" spans="1:11" s="289" customFormat="1" ht="34.5" customHeight="1">
      <c r="A52" s="246"/>
      <c r="B52" s="730" t="s">
        <v>162</v>
      </c>
      <c r="C52" s="730"/>
      <c r="D52" s="730"/>
      <c r="E52" s="730"/>
      <c r="F52" s="731" t="s">
        <v>0</v>
      </c>
      <c r="G52" s="731"/>
      <c r="H52" s="731"/>
      <c r="I52" s="731"/>
      <c r="J52" s="285"/>
      <c r="K52" s="290"/>
    </row>
    <row r="53" spans="1:11" s="289" customFormat="1" ht="14.5">
      <c r="A53" s="246"/>
      <c r="B53" s="287"/>
      <c r="C53" s="287"/>
      <c r="D53" s="287"/>
      <c r="E53" s="287"/>
      <c r="F53" s="732" t="s">
        <v>107</v>
      </c>
      <c r="G53" s="732"/>
      <c r="H53" s="732"/>
      <c r="I53" s="732"/>
      <c r="J53" s="285"/>
      <c r="K53" s="290"/>
    </row>
    <row r="54" spans="1:11" s="289" customFormat="1" ht="14">
      <c r="A54" s="246"/>
      <c r="F54" s="733" t="s">
        <v>108</v>
      </c>
      <c r="G54" s="733"/>
      <c r="H54" s="733"/>
      <c r="I54" s="733"/>
      <c r="J54" s="285"/>
    </row>
    <row r="55" spans="1:11">
      <c r="A55" s="289"/>
      <c r="F55" s="289"/>
      <c r="G55" s="289"/>
      <c r="H55" s="289"/>
      <c r="I55" s="289"/>
      <c r="J55" s="292"/>
    </row>
    <row r="56" spans="1:11">
      <c r="A56" s="289"/>
      <c r="F56" s="289"/>
      <c r="G56" s="289"/>
      <c r="H56" s="289"/>
      <c r="I56" s="289"/>
      <c r="J56" s="292"/>
    </row>
    <row r="57" spans="1:11">
      <c r="A57" s="289"/>
      <c r="F57" s="289"/>
      <c r="G57" s="289"/>
      <c r="H57" s="289"/>
      <c r="I57" s="289"/>
      <c r="J57" s="292"/>
    </row>
  </sheetData>
  <mergeCells count="71">
    <mergeCell ref="B51:E51"/>
    <mergeCell ref="B52:E52"/>
    <mergeCell ref="F52:I52"/>
    <mergeCell ref="F53:I53"/>
    <mergeCell ref="F54:I54"/>
    <mergeCell ref="B43:J43"/>
    <mergeCell ref="B31:E31"/>
    <mergeCell ref="B32:J32"/>
    <mergeCell ref="B33:E33"/>
    <mergeCell ref="B34:J34"/>
    <mergeCell ref="B35:E35"/>
    <mergeCell ref="B38:J38"/>
    <mergeCell ref="B39:E39"/>
    <mergeCell ref="B40:J40"/>
    <mergeCell ref="B41:E41"/>
    <mergeCell ref="F41:J41"/>
    <mergeCell ref="B37:E37"/>
    <mergeCell ref="B49:E49"/>
    <mergeCell ref="F49:J49"/>
    <mergeCell ref="B50:E50"/>
    <mergeCell ref="F50:J50"/>
    <mergeCell ref="B44:H44"/>
    <mergeCell ref="I44:J44"/>
    <mergeCell ref="B45:H45"/>
    <mergeCell ref="I45:J45"/>
    <mergeCell ref="B46:H46"/>
    <mergeCell ref="I46:J46"/>
    <mergeCell ref="B47:H47"/>
    <mergeCell ref="I47:J47"/>
    <mergeCell ref="B24:J24"/>
    <mergeCell ref="B25:E25"/>
    <mergeCell ref="B26:J26"/>
    <mergeCell ref="B27:E27"/>
    <mergeCell ref="B29:E29"/>
    <mergeCell ref="B30:J30"/>
    <mergeCell ref="B23:E23"/>
    <mergeCell ref="B14:E14"/>
    <mergeCell ref="C15:E15"/>
    <mergeCell ref="C16:E16"/>
    <mergeCell ref="F16:J16"/>
    <mergeCell ref="C17:E17"/>
    <mergeCell ref="F17:J17"/>
    <mergeCell ref="F14:J14"/>
    <mergeCell ref="B18:E18"/>
    <mergeCell ref="B19:E19"/>
    <mergeCell ref="B20:E20"/>
    <mergeCell ref="B21:E21"/>
    <mergeCell ref="B22:E22"/>
    <mergeCell ref="F15:J15"/>
    <mergeCell ref="F20:J20"/>
    <mergeCell ref="F22:J22"/>
    <mergeCell ref="B10:D10"/>
    <mergeCell ref="F10:I10"/>
    <mergeCell ref="B11:J11"/>
    <mergeCell ref="B12:E13"/>
    <mergeCell ref="F12:G12"/>
    <mergeCell ref="H12:H13"/>
    <mergeCell ref="I12:J12"/>
    <mergeCell ref="B6:D6"/>
    <mergeCell ref="B7:D7"/>
    <mergeCell ref="B8:D8"/>
    <mergeCell ref="E8:J8"/>
    <mergeCell ref="B9:D9"/>
    <mergeCell ref="E9:J9"/>
    <mergeCell ref="B5:D5"/>
    <mergeCell ref="E5:J5"/>
    <mergeCell ref="A1:J1"/>
    <mergeCell ref="A2:J2"/>
    <mergeCell ref="B3:J3"/>
    <mergeCell ref="B4:D4"/>
    <mergeCell ref="E4:J4"/>
  </mergeCells>
  <pageMargins left="0.25" right="0.25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USM_siatka9_SN</vt:lpstr>
      <vt:lpstr>Informacje_SN</vt:lpstr>
      <vt:lpstr>AnalizaSN (2018)</vt:lpstr>
      <vt:lpstr>nie dot 1</vt:lpstr>
      <vt:lpstr>nie dot</vt:lpstr>
      <vt:lpstr>AnalizaSS (2018)</vt:lpstr>
      <vt:lpstr>Informacje_SN!Obszar_wydruku</vt:lpstr>
      <vt:lpstr>'nie dot'!Obszar_wydruku</vt:lpstr>
      <vt:lpstr>'nie dot 1'!Obszar_wydruku</vt:lpstr>
      <vt:lpstr>USM_siatka9_SN!Obszar_wydruku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PBS</cp:lastModifiedBy>
  <cp:lastPrinted>2019-03-26T09:25:10Z</cp:lastPrinted>
  <dcterms:created xsi:type="dcterms:W3CDTF">2005-11-04T08:43:51Z</dcterms:created>
  <dcterms:modified xsi:type="dcterms:W3CDTF">2023-03-02T08:40:35Z</dcterms:modified>
</cp:coreProperties>
</file>