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/>
  <mc:AlternateContent xmlns:mc="http://schemas.openxmlformats.org/markup-compatibility/2006">
    <mc:Choice Requires="x15">
      <x15ac:absPath xmlns:x15ac="http://schemas.microsoft.com/office/spreadsheetml/2010/11/ac" url="https://utpedupl-my.sharepoint.com/personal/kinga_krupcala_o365_pbs_edu_pl/Documents/Pulpit/strona/"/>
    </mc:Choice>
  </mc:AlternateContent>
  <xr:revisionPtr revIDLastSave="0" documentId="13_ncr:1_{5791B29F-35AC-4297-B8F9-108F9F2ADE64}" xr6:coauthVersionLast="47" xr6:coauthVersionMax="47" xr10:uidLastSave="{00000000-0000-0000-0000-000000000000}"/>
  <bookViews>
    <workbookView xWindow="2856" yWindow="2856" windowWidth="17280" windowHeight="8880" xr2:uid="{00000000-000D-0000-FFFF-FFFF00000000}"/>
  </bookViews>
  <sheets>
    <sheet name="Stopien1SN" sheetId="9" r:id="rId1"/>
    <sheet name="Informacje_SN" sheetId="14" r:id="rId2"/>
    <sheet name="AnalizaSN (2015)" sheetId="13" state="hidden" r:id="rId3"/>
    <sheet name="nie dot 1" sheetId="1" state="hidden" r:id="rId4"/>
    <sheet name="nie dot 2" sheetId="15" state="hidden" r:id="rId5"/>
    <sheet name="AnalizaSS (2015)" sheetId="12" state="hidden" r:id="rId6"/>
  </sheets>
  <externalReferences>
    <externalReference r:id="rId7"/>
  </externalReferences>
  <definedNames>
    <definedName name="_xlnm.Print_Area" localSheetId="2">'AnalizaSN (2015)'!$A$1:$J$54</definedName>
    <definedName name="_xlnm.Print_Area" localSheetId="5">'AnalizaSS (2015)'!$A$1:$J$58</definedName>
    <definedName name="_xlnm.Print_Area" localSheetId="1">Informacje_SN!$A$1:$D$18</definedName>
    <definedName name="_xlnm.Print_Area" localSheetId="3">'nie dot 1'!$A$1:$C$2</definedName>
    <definedName name="_xlnm.Print_Area" localSheetId="4">'nie dot 2'!$A$1</definedName>
    <definedName name="_xlnm.Print_Area" localSheetId="0">Stopien1SN!$A$1:$AI$315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4" l="1"/>
  <c r="G17" i="14" s="1"/>
  <c r="C15" i="14"/>
  <c r="C15" i="15"/>
  <c r="C17" i="15" l="1"/>
  <c r="H285" i="1"/>
  <c r="I285" i="1"/>
  <c r="J285" i="1"/>
  <c r="K285" i="1"/>
  <c r="H286" i="1"/>
  <c r="I286" i="1"/>
  <c r="J286" i="1"/>
  <c r="K286" i="1"/>
  <c r="H287" i="1"/>
  <c r="I287" i="1"/>
  <c r="J287" i="1"/>
  <c r="K287" i="1"/>
  <c r="H288" i="1"/>
  <c r="I288" i="1"/>
  <c r="J288" i="1"/>
  <c r="K288" i="1"/>
  <c r="H289" i="1"/>
  <c r="I289" i="1"/>
  <c r="J289" i="1"/>
  <c r="K289" i="1"/>
  <c r="H290" i="1"/>
  <c r="I290" i="1"/>
  <c r="J290" i="1"/>
  <c r="K290" i="1"/>
  <c r="H291" i="1"/>
  <c r="I291" i="1"/>
  <c r="J291" i="1"/>
  <c r="K291" i="1"/>
  <c r="H292" i="1"/>
  <c r="I292" i="1"/>
  <c r="J292" i="1"/>
  <c r="K292" i="1"/>
  <c r="H293" i="1"/>
  <c r="I293" i="1"/>
  <c r="J293" i="1"/>
  <c r="K293" i="1"/>
  <c r="B312" i="9"/>
  <c r="B311" i="9"/>
  <c r="B258" i="9"/>
  <c r="B257" i="9"/>
  <c r="B205" i="9"/>
  <c r="B204" i="9"/>
  <c r="B155" i="9"/>
  <c r="B154" i="9"/>
  <c r="B98" i="9"/>
  <c r="B97" i="9"/>
  <c r="E30" i="1"/>
  <c r="G293" i="1" l="1"/>
  <c r="G292" i="1"/>
  <c r="G291" i="1"/>
  <c r="G290" i="1"/>
  <c r="G289" i="1"/>
  <c r="G288" i="1"/>
  <c r="G287" i="1"/>
  <c r="AR20" i="1"/>
  <c r="I2" i="14"/>
  <c r="H2" i="14" s="1"/>
  <c r="AK6" i="9"/>
  <c r="AK8" i="9"/>
  <c r="H279" i="9"/>
  <c r="I279" i="9"/>
  <c r="J279" i="9"/>
  <c r="K279" i="9"/>
  <c r="H281" i="9"/>
  <c r="I281" i="9"/>
  <c r="J281" i="9"/>
  <c r="K281" i="9"/>
  <c r="H282" i="9"/>
  <c r="I282" i="9"/>
  <c r="J282" i="9"/>
  <c r="K282" i="9"/>
  <c r="H283" i="9"/>
  <c r="I283" i="9"/>
  <c r="J283" i="9"/>
  <c r="K283" i="9"/>
  <c r="H284" i="9"/>
  <c r="I284" i="9"/>
  <c r="J284" i="9"/>
  <c r="K284" i="9"/>
  <c r="H285" i="9"/>
  <c r="I285" i="9"/>
  <c r="J285" i="9"/>
  <c r="K285" i="9"/>
  <c r="H286" i="9"/>
  <c r="I286" i="9"/>
  <c r="J286" i="9"/>
  <c r="K286" i="9"/>
  <c r="H287" i="9"/>
  <c r="I287" i="9"/>
  <c r="J287" i="9"/>
  <c r="K287" i="9"/>
  <c r="H288" i="9"/>
  <c r="I288" i="9"/>
  <c r="J288" i="9"/>
  <c r="K288" i="9"/>
  <c r="H289" i="9"/>
  <c r="I289" i="9"/>
  <c r="J289" i="9"/>
  <c r="K289" i="9"/>
  <c r="H290" i="9"/>
  <c r="I290" i="9"/>
  <c r="J290" i="9"/>
  <c r="K290" i="9"/>
  <c r="AC293" i="9"/>
  <c r="D243" i="1"/>
  <c r="E190" i="1"/>
  <c r="F230" i="9"/>
  <c r="F229" i="9"/>
  <c r="Y304" i="9"/>
  <c r="Y250" i="9"/>
  <c r="Y197" i="9"/>
  <c r="Y147" i="9"/>
  <c r="Y90" i="9"/>
  <c r="AI293" i="9"/>
  <c r="AH293" i="9"/>
  <c r="AG293" i="9"/>
  <c r="AF293" i="9"/>
  <c r="AE293" i="9"/>
  <c r="AD293" i="9"/>
  <c r="AB293" i="9"/>
  <c r="AA293" i="9"/>
  <c r="Z293" i="9"/>
  <c r="Y293" i="9"/>
  <c r="X293" i="9"/>
  <c r="W293" i="9"/>
  <c r="V293" i="9"/>
  <c r="U293" i="9"/>
  <c r="T293" i="9"/>
  <c r="S293" i="9"/>
  <c r="R293" i="9"/>
  <c r="Q293" i="9"/>
  <c r="P293" i="9"/>
  <c r="O293" i="9"/>
  <c r="N293" i="9"/>
  <c r="M293" i="9"/>
  <c r="L293" i="9"/>
  <c r="F293" i="9"/>
  <c r="E293" i="9"/>
  <c r="D293" i="9"/>
  <c r="K280" i="9"/>
  <c r="J280" i="9"/>
  <c r="I280" i="9"/>
  <c r="H280" i="9"/>
  <c r="G280" i="9" s="1"/>
  <c r="B42" i="9"/>
  <c r="B91" i="9" s="1"/>
  <c r="B43" i="9"/>
  <c r="B149" i="9" s="1"/>
  <c r="B44" i="9"/>
  <c r="B93" i="9" s="1"/>
  <c r="B45" i="9"/>
  <c r="B151" i="9" s="1"/>
  <c r="B46" i="9"/>
  <c r="B95" i="9" s="1"/>
  <c r="B47" i="9"/>
  <c r="B153" i="9" s="1"/>
  <c r="B41" i="9"/>
  <c r="B147" i="9" s="1"/>
  <c r="I11" i="9"/>
  <c r="I268" i="9" s="1"/>
  <c r="I10" i="9"/>
  <c r="I60" i="9" s="1"/>
  <c r="I109" i="9" s="1"/>
  <c r="I9" i="9"/>
  <c r="I59" i="9" s="1"/>
  <c r="I108" i="9" s="1"/>
  <c r="L39" i="9"/>
  <c r="F30" i="9"/>
  <c r="H28" i="9"/>
  <c r="I28" i="9"/>
  <c r="J28" i="9"/>
  <c r="K28" i="9"/>
  <c r="AF39" i="9"/>
  <c r="AB39" i="9"/>
  <c r="X39" i="9"/>
  <c r="T39" i="9"/>
  <c r="P39" i="9"/>
  <c r="AF38" i="9"/>
  <c r="AB38" i="9"/>
  <c r="X38" i="9"/>
  <c r="T38" i="9"/>
  <c r="P38" i="9"/>
  <c r="L38" i="9"/>
  <c r="AF37" i="9"/>
  <c r="AB37" i="9"/>
  <c r="X37" i="9"/>
  <c r="T37" i="9"/>
  <c r="P37" i="9"/>
  <c r="L37" i="9"/>
  <c r="L38" i="1"/>
  <c r="P38" i="1"/>
  <c r="E35" i="1"/>
  <c r="H28" i="1"/>
  <c r="I28" i="1"/>
  <c r="J28" i="1"/>
  <c r="K28" i="1"/>
  <c r="Q30" i="1"/>
  <c r="P30" i="1"/>
  <c r="M30" i="1"/>
  <c r="L30" i="1"/>
  <c r="X39" i="1"/>
  <c r="P39" i="1"/>
  <c r="T39" i="1"/>
  <c r="AB39" i="1"/>
  <c r="AF39" i="1"/>
  <c r="L39" i="1"/>
  <c r="T38" i="1"/>
  <c r="X38" i="1"/>
  <c r="AB38" i="1"/>
  <c r="AF38" i="1"/>
  <c r="B314" i="1"/>
  <c r="B313" i="1"/>
  <c r="B312" i="1"/>
  <c r="B311" i="1"/>
  <c r="B310" i="1"/>
  <c r="B309" i="1"/>
  <c r="B308" i="1"/>
  <c r="B260" i="1"/>
  <c r="B259" i="1"/>
  <c r="B258" i="1"/>
  <c r="B257" i="1"/>
  <c r="B256" i="1"/>
  <c r="B255" i="1"/>
  <c r="B254" i="1"/>
  <c r="B207" i="1"/>
  <c r="B206" i="1"/>
  <c r="B205" i="1"/>
  <c r="B204" i="1"/>
  <c r="B203" i="1"/>
  <c r="B202" i="1"/>
  <c r="B201" i="1"/>
  <c r="B154" i="1"/>
  <c r="B153" i="1"/>
  <c r="B152" i="1"/>
  <c r="B151" i="1"/>
  <c r="B150" i="1"/>
  <c r="B149" i="1"/>
  <c r="B148" i="1"/>
  <c r="B96" i="1"/>
  <c r="B95" i="1"/>
  <c r="B94" i="1"/>
  <c r="B93" i="1"/>
  <c r="B92" i="1"/>
  <c r="B91" i="1"/>
  <c r="B90" i="1"/>
  <c r="B305" i="9" l="1"/>
  <c r="B197" i="9"/>
  <c r="G284" i="9"/>
  <c r="B90" i="9"/>
  <c r="G283" i="9"/>
  <c r="G290" i="9"/>
  <c r="G289" i="9"/>
  <c r="G286" i="9"/>
  <c r="G282" i="9"/>
  <c r="G281" i="9"/>
  <c r="G279" i="9"/>
  <c r="G28" i="9"/>
  <c r="L294" i="9"/>
  <c r="P294" i="9"/>
  <c r="B309" i="9"/>
  <c r="B253" i="9"/>
  <c r="B150" i="9"/>
  <c r="B307" i="9"/>
  <c r="B251" i="9"/>
  <c r="B255" i="9"/>
  <c r="B148" i="9"/>
  <c r="B152" i="9"/>
  <c r="AJ38" i="1"/>
  <c r="B199" i="9"/>
  <c r="B201" i="9"/>
  <c r="B203" i="9"/>
  <c r="B92" i="9"/>
  <c r="B94" i="9"/>
  <c r="B96" i="9"/>
  <c r="G28" i="1"/>
  <c r="B304" i="9"/>
  <c r="B306" i="9"/>
  <c r="B308" i="9"/>
  <c r="B310" i="9"/>
  <c r="I61" i="9"/>
  <c r="I110" i="9" s="1"/>
  <c r="B250" i="9"/>
  <c r="B252" i="9"/>
  <c r="B254" i="9"/>
  <c r="B256" i="9"/>
  <c r="B198" i="9"/>
  <c r="B200" i="9"/>
  <c r="B202" i="9"/>
  <c r="G287" i="9"/>
  <c r="H293" i="9"/>
  <c r="G288" i="9"/>
  <c r="AB294" i="9"/>
  <c r="G285" i="9"/>
  <c r="K293" i="9"/>
  <c r="I293" i="9"/>
  <c r="J293" i="9"/>
  <c r="AF294" i="9"/>
  <c r="T294" i="9"/>
  <c r="X294" i="9"/>
  <c r="I60" i="1"/>
  <c r="I109" i="1" s="1"/>
  <c r="I61" i="1"/>
  <c r="I110" i="1" s="1"/>
  <c r="I59" i="1"/>
  <c r="I108" i="1" s="1"/>
  <c r="D53" i="1"/>
  <c r="D102" i="1" s="1"/>
  <c r="D160" i="1" s="1"/>
  <c r="D213" i="1" s="1"/>
  <c r="D266" i="1" s="1"/>
  <c r="AK7" i="1"/>
  <c r="AK8" i="1"/>
  <c r="G293" i="9" l="1"/>
  <c r="AJ294" i="9"/>
  <c r="AK35" i="1"/>
  <c r="P37" i="1"/>
  <c r="X37" i="1"/>
  <c r="AB37" i="1"/>
  <c r="AF37" i="1"/>
  <c r="T37" i="1"/>
  <c r="R30" i="1"/>
  <c r="S30" i="1"/>
  <c r="F30" i="1"/>
  <c r="H230" i="1" l="1"/>
  <c r="I272" i="1" l="1"/>
  <c r="Y308" i="1"/>
  <c r="Y254" i="1"/>
  <c r="Y201" i="1"/>
  <c r="Y148" i="1"/>
  <c r="Y90" i="1"/>
  <c r="AK7" i="9"/>
  <c r="D209" i="9"/>
  <c r="D262" i="9" s="1"/>
  <c r="D158" i="9"/>
  <c r="D102" i="9"/>
  <c r="D53" i="9"/>
  <c r="J237" i="9"/>
  <c r="I237" i="9"/>
  <c r="H237" i="9"/>
  <c r="K236" i="9"/>
  <c r="J236" i="9"/>
  <c r="I236" i="9"/>
  <c r="H236" i="9"/>
  <c r="K235" i="9"/>
  <c r="J235" i="9"/>
  <c r="I235" i="9"/>
  <c r="H235" i="9"/>
  <c r="K234" i="9"/>
  <c r="J234" i="9"/>
  <c r="I234" i="9"/>
  <c r="H234" i="9"/>
  <c r="K233" i="9"/>
  <c r="J233" i="9"/>
  <c r="I233" i="9"/>
  <c r="H233" i="9"/>
  <c r="K232" i="9"/>
  <c r="J232" i="9"/>
  <c r="I232" i="9"/>
  <c r="H232" i="9"/>
  <c r="K231" i="9"/>
  <c r="J231" i="9"/>
  <c r="I231" i="9"/>
  <c r="H231" i="9"/>
  <c r="K230" i="9"/>
  <c r="J230" i="9"/>
  <c r="I230" i="9"/>
  <c r="H230" i="9"/>
  <c r="K229" i="9"/>
  <c r="J229" i="9"/>
  <c r="I229" i="9"/>
  <c r="H229" i="9"/>
  <c r="K228" i="9"/>
  <c r="J228" i="9"/>
  <c r="I228" i="9"/>
  <c r="H228" i="9"/>
  <c r="K227" i="9"/>
  <c r="J227" i="9"/>
  <c r="I227" i="9"/>
  <c r="H227" i="9"/>
  <c r="K226" i="9"/>
  <c r="J226" i="9"/>
  <c r="K183" i="9"/>
  <c r="J183" i="9"/>
  <c r="I183" i="9"/>
  <c r="H183" i="9"/>
  <c r="K182" i="9"/>
  <c r="J182" i="9"/>
  <c r="I182" i="9"/>
  <c r="H182" i="9"/>
  <c r="K181" i="9"/>
  <c r="J181" i="9"/>
  <c r="I181" i="9"/>
  <c r="H181" i="9"/>
  <c r="K180" i="9"/>
  <c r="J180" i="9"/>
  <c r="I180" i="9"/>
  <c r="H180" i="9"/>
  <c r="K179" i="9"/>
  <c r="J179" i="9"/>
  <c r="I179" i="9"/>
  <c r="H179" i="9"/>
  <c r="K178" i="9"/>
  <c r="J178" i="9"/>
  <c r="I178" i="9"/>
  <c r="H178" i="9"/>
  <c r="K177" i="9"/>
  <c r="J177" i="9"/>
  <c r="I177" i="9"/>
  <c r="H177" i="9"/>
  <c r="K176" i="9"/>
  <c r="J176" i="9"/>
  <c r="I176" i="9"/>
  <c r="H176" i="9"/>
  <c r="K175" i="9"/>
  <c r="J175" i="9"/>
  <c r="I175" i="9"/>
  <c r="H175" i="9"/>
  <c r="K174" i="9"/>
  <c r="J174" i="9"/>
  <c r="I174" i="9"/>
  <c r="H174" i="9"/>
  <c r="K173" i="9"/>
  <c r="J173" i="9"/>
  <c r="I173" i="9"/>
  <c r="H173" i="9"/>
  <c r="K135" i="9"/>
  <c r="J135" i="9"/>
  <c r="I135" i="9"/>
  <c r="H135" i="9"/>
  <c r="K134" i="9"/>
  <c r="J134" i="9"/>
  <c r="I134" i="9"/>
  <c r="H134" i="9"/>
  <c r="K133" i="9"/>
  <c r="J133" i="9"/>
  <c r="I133" i="9"/>
  <c r="H133" i="9"/>
  <c r="K132" i="9"/>
  <c r="J132" i="9"/>
  <c r="I132" i="9"/>
  <c r="H132" i="9"/>
  <c r="K131" i="9"/>
  <c r="J131" i="9"/>
  <c r="I131" i="9"/>
  <c r="H131" i="9"/>
  <c r="K130" i="9"/>
  <c r="J130" i="9"/>
  <c r="I130" i="9"/>
  <c r="H130" i="9"/>
  <c r="K129" i="9"/>
  <c r="J129" i="9"/>
  <c r="I129" i="9"/>
  <c r="H129" i="9"/>
  <c r="K128" i="9"/>
  <c r="J128" i="9"/>
  <c r="I128" i="9"/>
  <c r="H128" i="9"/>
  <c r="K127" i="9"/>
  <c r="J127" i="9"/>
  <c r="I127" i="9"/>
  <c r="H127" i="9"/>
  <c r="K126" i="9"/>
  <c r="J126" i="9"/>
  <c r="I126" i="9"/>
  <c r="H126" i="9"/>
  <c r="K125" i="9"/>
  <c r="J125" i="9"/>
  <c r="I125" i="9"/>
  <c r="H125" i="9"/>
  <c r="K124" i="9"/>
  <c r="J124" i="9"/>
  <c r="I124" i="9"/>
  <c r="H124" i="9"/>
  <c r="K123" i="9"/>
  <c r="J123" i="9"/>
  <c r="I123" i="9"/>
  <c r="H123" i="9"/>
  <c r="K122" i="9"/>
  <c r="J122" i="9"/>
  <c r="I122" i="9"/>
  <c r="H122" i="9"/>
  <c r="K121" i="9"/>
  <c r="J121" i="9"/>
  <c r="I121" i="9"/>
  <c r="H121" i="9"/>
  <c r="K120" i="9"/>
  <c r="J120" i="9"/>
  <c r="I120" i="9"/>
  <c r="H120" i="9"/>
  <c r="K77" i="9"/>
  <c r="J77" i="9"/>
  <c r="I77" i="9"/>
  <c r="H77" i="9"/>
  <c r="K76" i="9"/>
  <c r="J76" i="9"/>
  <c r="I76" i="9"/>
  <c r="H76" i="9"/>
  <c r="K75" i="9"/>
  <c r="J75" i="9"/>
  <c r="I75" i="9"/>
  <c r="H75" i="9"/>
  <c r="K74" i="9"/>
  <c r="J74" i="9"/>
  <c r="I74" i="9"/>
  <c r="H74" i="9"/>
  <c r="K73" i="9"/>
  <c r="J73" i="9"/>
  <c r="I73" i="9"/>
  <c r="H73" i="9"/>
  <c r="K72" i="9"/>
  <c r="J72" i="9"/>
  <c r="I72" i="9"/>
  <c r="H72" i="9"/>
  <c r="K71" i="9"/>
  <c r="J71" i="9"/>
  <c r="I71" i="9"/>
  <c r="H71" i="9"/>
  <c r="K27" i="9"/>
  <c r="J27" i="9"/>
  <c r="I27" i="9"/>
  <c r="H27" i="9"/>
  <c r="K26" i="9"/>
  <c r="J26" i="9"/>
  <c r="I26" i="9"/>
  <c r="H26" i="9"/>
  <c r="K25" i="9"/>
  <c r="J25" i="9"/>
  <c r="I25" i="9"/>
  <c r="H25" i="9"/>
  <c r="K24" i="9"/>
  <c r="J24" i="9"/>
  <c r="I24" i="9"/>
  <c r="H24" i="9"/>
  <c r="K22" i="9"/>
  <c r="J22" i="9"/>
  <c r="I22" i="9"/>
  <c r="H22" i="9"/>
  <c r="K21" i="9"/>
  <c r="J21" i="9"/>
  <c r="I21" i="9"/>
  <c r="H21" i="9"/>
  <c r="I23" i="9"/>
  <c r="J23" i="9"/>
  <c r="K23" i="9"/>
  <c r="H23" i="9"/>
  <c r="I166" i="1"/>
  <c r="I219" i="1"/>
  <c r="K294" i="1"/>
  <c r="J294" i="1"/>
  <c r="I294" i="1"/>
  <c r="H294" i="1"/>
  <c r="G294" i="1" s="1"/>
  <c r="K284" i="1"/>
  <c r="J284" i="1"/>
  <c r="I284" i="1"/>
  <c r="H284" i="1"/>
  <c r="K283" i="1"/>
  <c r="J283" i="1"/>
  <c r="I283" i="1"/>
  <c r="H283" i="1"/>
  <c r="K240" i="1"/>
  <c r="J240" i="1"/>
  <c r="I240" i="1"/>
  <c r="H240" i="1"/>
  <c r="K239" i="1"/>
  <c r="J239" i="1"/>
  <c r="I239" i="1"/>
  <c r="H239" i="1"/>
  <c r="K238" i="1"/>
  <c r="J238" i="1"/>
  <c r="I238" i="1"/>
  <c r="H238" i="1"/>
  <c r="K237" i="1"/>
  <c r="J237" i="1"/>
  <c r="I237" i="1"/>
  <c r="H237" i="1"/>
  <c r="K236" i="1"/>
  <c r="J236" i="1"/>
  <c r="I236" i="1"/>
  <c r="H236" i="1"/>
  <c r="K235" i="1"/>
  <c r="J235" i="1"/>
  <c r="I235" i="1"/>
  <c r="H235" i="1"/>
  <c r="K234" i="1"/>
  <c r="J234" i="1"/>
  <c r="I234" i="1"/>
  <c r="H234" i="1"/>
  <c r="K233" i="1"/>
  <c r="J233" i="1"/>
  <c r="I233" i="1"/>
  <c r="H233" i="1"/>
  <c r="K232" i="1"/>
  <c r="J232" i="1"/>
  <c r="I232" i="1"/>
  <c r="H232" i="1"/>
  <c r="K231" i="1"/>
  <c r="J231" i="1"/>
  <c r="I231" i="1"/>
  <c r="H231" i="1"/>
  <c r="H243" i="1" s="1"/>
  <c r="K230" i="1"/>
  <c r="J230" i="1"/>
  <c r="I230" i="1"/>
  <c r="K187" i="1"/>
  <c r="J187" i="1"/>
  <c r="I187" i="1"/>
  <c r="H187" i="1"/>
  <c r="K186" i="1"/>
  <c r="J186" i="1"/>
  <c r="I186" i="1"/>
  <c r="H186" i="1"/>
  <c r="K185" i="1"/>
  <c r="J185" i="1"/>
  <c r="I185" i="1"/>
  <c r="H185" i="1"/>
  <c r="K184" i="1"/>
  <c r="J184" i="1"/>
  <c r="I184" i="1"/>
  <c r="H184" i="1"/>
  <c r="K183" i="1"/>
  <c r="J183" i="1"/>
  <c r="I183" i="1"/>
  <c r="H183" i="1"/>
  <c r="K182" i="1"/>
  <c r="J182" i="1"/>
  <c r="I182" i="1"/>
  <c r="H182" i="1"/>
  <c r="K181" i="1"/>
  <c r="J181" i="1"/>
  <c r="I181" i="1"/>
  <c r="H181" i="1"/>
  <c r="K180" i="1"/>
  <c r="J180" i="1"/>
  <c r="I180" i="1"/>
  <c r="H180" i="1"/>
  <c r="K179" i="1"/>
  <c r="J179" i="1"/>
  <c r="I179" i="1"/>
  <c r="H179" i="1"/>
  <c r="K178" i="1"/>
  <c r="J178" i="1"/>
  <c r="I178" i="1"/>
  <c r="H178" i="1"/>
  <c r="K177" i="1"/>
  <c r="J177" i="1"/>
  <c r="I177" i="1"/>
  <c r="H177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H23" i="1"/>
  <c r="H24" i="1"/>
  <c r="H25" i="1"/>
  <c r="H26" i="1"/>
  <c r="H27" i="1"/>
  <c r="H29" i="1"/>
  <c r="H22" i="1"/>
  <c r="H21" i="1"/>
  <c r="I23" i="1"/>
  <c r="J23" i="1"/>
  <c r="K23" i="1"/>
  <c r="I24" i="1"/>
  <c r="J24" i="1"/>
  <c r="K24" i="1"/>
  <c r="I25" i="1"/>
  <c r="J25" i="1"/>
  <c r="K25" i="1"/>
  <c r="I26" i="1"/>
  <c r="J26" i="1"/>
  <c r="K26" i="1"/>
  <c r="I27" i="1"/>
  <c r="J27" i="1"/>
  <c r="K27" i="1"/>
  <c r="I29" i="1"/>
  <c r="J29" i="1"/>
  <c r="K29" i="1"/>
  <c r="I21" i="1"/>
  <c r="J21" i="1"/>
  <c r="K21" i="1"/>
  <c r="I22" i="1"/>
  <c r="K22" i="1"/>
  <c r="J22" i="1"/>
  <c r="AK6" i="1"/>
  <c r="I2" i="15"/>
  <c r="H2" i="15" s="1"/>
  <c r="G286" i="1" l="1"/>
  <c r="G21" i="1"/>
  <c r="N30" i="1" l="1"/>
  <c r="O30" i="1"/>
  <c r="G17" i="15"/>
  <c r="F234" i="9"/>
  <c r="F227" i="9"/>
  <c r="F226" i="9"/>
  <c r="L37" i="1"/>
  <c r="I19" i="13" l="1"/>
  <c r="I23" i="13"/>
  <c r="I22" i="13"/>
  <c r="I21" i="13"/>
  <c r="I20" i="13"/>
  <c r="I18" i="13"/>
  <c r="I15" i="13"/>
  <c r="I23" i="12"/>
  <c r="I22" i="12"/>
  <c r="I21" i="12"/>
  <c r="I20" i="12"/>
  <c r="I19" i="12"/>
  <c r="I18" i="12"/>
  <c r="I15" i="12"/>
  <c r="I226" i="9"/>
  <c r="H226" i="9"/>
  <c r="F190" i="1"/>
  <c r="F238" i="1"/>
  <c r="F233" i="1"/>
  <c r="F234" i="1"/>
  <c r="F231" i="1"/>
  <c r="F230" i="1"/>
  <c r="F186" i="9"/>
  <c r="C16" i="14" s="1"/>
  <c r="F79" i="1"/>
  <c r="I29" i="12" s="1"/>
  <c r="F137" i="1"/>
  <c r="I31" i="12" s="1"/>
  <c r="D3" i="9"/>
  <c r="I33" i="13" l="1"/>
  <c r="I27" i="13" s="1"/>
  <c r="G16" i="14"/>
  <c r="F142" i="1"/>
  <c r="F195" i="1" s="1"/>
  <c r="I33" i="12"/>
  <c r="I39" i="12" s="1"/>
  <c r="C16" i="15"/>
  <c r="G16" i="15" s="1"/>
  <c r="I25" i="12"/>
  <c r="I25" i="13"/>
  <c r="G231" i="1"/>
  <c r="F239" i="9"/>
  <c r="G227" i="9"/>
  <c r="G174" i="9"/>
  <c r="F243" i="1"/>
  <c r="G178" i="1"/>
  <c r="X87" i="9"/>
  <c r="X144" i="9" s="1"/>
  <c r="AS88" i="1"/>
  <c r="AT88" i="1"/>
  <c r="AU88" i="1"/>
  <c r="AW88" i="1"/>
  <c r="AX88" i="1"/>
  <c r="AY88" i="1"/>
  <c r="BA88" i="1"/>
  <c r="BB88" i="1"/>
  <c r="BC88" i="1"/>
  <c r="BE88" i="1"/>
  <c r="BF88" i="1"/>
  <c r="BG88" i="1"/>
  <c r="BI88" i="1"/>
  <c r="BJ88" i="1"/>
  <c r="BK88" i="1"/>
  <c r="AR4" i="1"/>
  <c r="AV4" i="1"/>
  <c r="AZ4" i="1"/>
  <c r="BD4" i="1"/>
  <c r="BH4" i="1"/>
  <c r="AR5" i="1"/>
  <c r="AV5" i="1"/>
  <c r="AZ5" i="1"/>
  <c r="BD5" i="1"/>
  <c r="BH5" i="1"/>
  <c r="AR6" i="1"/>
  <c r="AV6" i="1"/>
  <c r="AZ6" i="1"/>
  <c r="BD6" i="1"/>
  <c r="BH6" i="1"/>
  <c r="AR7" i="1"/>
  <c r="AV7" i="1"/>
  <c r="AZ7" i="1"/>
  <c r="BD7" i="1"/>
  <c r="BH7" i="1"/>
  <c r="AR8" i="1"/>
  <c r="AV8" i="1"/>
  <c r="AZ8" i="1"/>
  <c r="BD8" i="1"/>
  <c r="BH8" i="1"/>
  <c r="AR9" i="1"/>
  <c r="AV9" i="1"/>
  <c r="AZ9" i="1"/>
  <c r="BD9" i="1"/>
  <c r="BH9" i="1"/>
  <c r="AR10" i="1"/>
  <c r="AV10" i="1"/>
  <c r="AZ10" i="1"/>
  <c r="BD10" i="1"/>
  <c r="BH10" i="1"/>
  <c r="AR11" i="1"/>
  <c r="AV11" i="1"/>
  <c r="AZ11" i="1"/>
  <c r="BD11" i="1"/>
  <c r="BH11" i="1"/>
  <c r="AR12" i="1"/>
  <c r="AV12" i="1"/>
  <c r="AZ12" i="1"/>
  <c r="BD12" i="1"/>
  <c r="BH12" i="1"/>
  <c r="AR13" i="1"/>
  <c r="AV13" i="1"/>
  <c r="AZ13" i="1"/>
  <c r="BD13" i="1"/>
  <c r="BH13" i="1"/>
  <c r="AR14" i="1"/>
  <c r="AV14" i="1"/>
  <c r="AZ14" i="1"/>
  <c r="BD14" i="1"/>
  <c r="BH14" i="1"/>
  <c r="AR15" i="1"/>
  <c r="AV15" i="1"/>
  <c r="AZ15" i="1"/>
  <c r="BD15" i="1"/>
  <c r="BH15" i="1"/>
  <c r="AR16" i="1"/>
  <c r="AV16" i="1"/>
  <c r="AZ16" i="1"/>
  <c r="BD16" i="1"/>
  <c r="BH16" i="1"/>
  <c r="AR17" i="1"/>
  <c r="AV17" i="1"/>
  <c r="AZ17" i="1"/>
  <c r="BD17" i="1"/>
  <c r="BH17" i="1"/>
  <c r="AR18" i="1"/>
  <c r="AV18" i="1"/>
  <c r="AZ18" i="1"/>
  <c r="BD18" i="1"/>
  <c r="BH18" i="1"/>
  <c r="AR19" i="1"/>
  <c r="AV19" i="1"/>
  <c r="AZ19" i="1"/>
  <c r="BD19" i="1"/>
  <c r="BH19" i="1"/>
  <c r="AV20" i="1"/>
  <c r="AZ20" i="1"/>
  <c r="BD20" i="1"/>
  <c r="BH20" i="1"/>
  <c r="AR21" i="1"/>
  <c r="AV21" i="1"/>
  <c r="AZ21" i="1"/>
  <c r="BD21" i="1"/>
  <c r="BH21" i="1"/>
  <c r="AR22" i="1"/>
  <c r="AV22" i="1"/>
  <c r="AZ22" i="1"/>
  <c r="BD22" i="1"/>
  <c r="BH22" i="1"/>
  <c r="AR23" i="1"/>
  <c r="AV23" i="1"/>
  <c r="AZ23" i="1"/>
  <c r="BD23" i="1"/>
  <c r="BH23" i="1"/>
  <c r="AR24" i="1"/>
  <c r="AV24" i="1"/>
  <c r="AZ24" i="1"/>
  <c r="BD24" i="1"/>
  <c r="BH24" i="1"/>
  <c r="AR25" i="1"/>
  <c r="AV25" i="1"/>
  <c r="AZ25" i="1"/>
  <c r="BD25" i="1"/>
  <c r="BH25" i="1"/>
  <c r="AR26" i="1"/>
  <c r="AV26" i="1"/>
  <c r="AZ26" i="1"/>
  <c r="BD26" i="1"/>
  <c r="BH26" i="1"/>
  <c r="AR27" i="1"/>
  <c r="AV27" i="1"/>
  <c r="AZ27" i="1"/>
  <c r="BD27" i="1"/>
  <c r="BH27" i="1"/>
  <c r="AR29" i="1"/>
  <c r="AV29" i="1"/>
  <c r="AZ29" i="1"/>
  <c r="BD29" i="1"/>
  <c r="BH29" i="1"/>
  <c r="AR30" i="1"/>
  <c r="AV30" i="1"/>
  <c r="AZ30" i="1"/>
  <c r="BD30" i="1"/>
  <c r="BH30" i="1"/>
  <c r="AR31" i="1"/>
  <c r="AV31" i="1"/>
  <c r="AZ31" i="1"/>
  <c r="BD31" i="1"/>
  <c r="BH31" i="1"/>
  <c r="AR32" i="1"/>
  <c r="AV32" i="1"/>
  <c r="AZ32" i="1"/>
  <c r="BD32" i="1"/>
  <c r="BH32" i="1"/>
  <c r="AR33" i="1"/>
  <c r="AV33" i="1"/>
  <c r="AZ33" i="1"/>
  <c r="BD33" i="1"/>
  <c r="BH33" i="1"/>
  <c r="AR34" i="1"/>
  <c r="AV34" i="1"/>
  <c r="AZ34" i="1"/>
  <c r="BD34" i="1"/>
  <c r="BH34" i="1"/>
  <c r="AR35" i="1"/>
  <c r="AV35" i="1"/>
  <c r="AZ35" i="1"/>
  <c r="BD35" i="1"/>
  <c r="BH35" i="1"/>
  <c r="AR36" i="1"/>
  <c r="AV36" i="1"/>
  <c r="AZ36" i="1"/>
  <c r="BD36" i="1"/>
  <c r="BH36" i="1"/>
  <c r="AR37" i="1"/>
  <c r="AV37" i="1"/>
  <c r="AZ37" i="1"/>
  <c r="BD37" i="1"/>
  <c r="BH37" i="1"/>
  <c r="AR38" i="1"/>
  <c r="AV38" i="1"/>
  <c r="AZ38" i="1"/>
  <c r="BD38" i="1"/>
  <c r="BH38" i="1"/>
  <c r="AR39" i="1"/>
  <c r="AV39" i="1"/>
  <c r="AZ39" i="1"/>
  <c r="BD39" i="1"/>
  <c r="BH39" i="1"/>
  <c r="AR40" i="1"/>
  <c r="AV40" i="1"/>
  <c r="AZ40" i="1"/>
  <c r="BD40" i="1"/>
  <c r="BH40" i="1"/>
  <c r="AR41" i="1"/>
  <c r="AV41" i="1"/>
  <c r="AZ41" i="1"/>
  <c r="BD41" i="1"/>
  <c r="BH41" i="1"/>
  <c r="AR42" i="1"/>
  <c r="AV42" i="1"/>
  <c r="AZ42" i="1"/>
  <c r="BD42" i="1"/>
  <c r="BH42" i="1"/>
  <c r="AR43" i="1"/>
  <c r="AV43" i="1"/>
  <c r="AZ43" i="1"/>
  <c r="BD43" i="1"/>
  <c r="BH43" i="1"/>
  <c r="AR44" i="1"/>
  <c r="AV44" i="1"/>
  <c r="AZ44" i="1"/>
  <c r="BD44" i="1"/>
  <c r="BH44" i="1"/>
  <c r="AR45" i="1"/>
  <c r="AV45" i="1"/>
  <c r="AZ45" i="1"/>
  <c r="BD45" i="1"/>
  <c r="BH45" i="1"/>
  <c r="AR46" i="1"/>
  <c r="AV46" i="1"/>
  <c r="AZ46" i="1"/>
  <c r="BD46" i="1"/>
  <c r="BH46" i="1"/>
  <c r="AR47" i="1"/>
  <c r="AV47" i="1"/>
  <c r="AZ47" i="1"/>
  <c r="BD47" i="1"/>
  <c r="BH47" i="1"/>
  <c r="AR48" i="1"/>
  <c r="AV48" i="1"/>
  <c r="AZ48" i="1"/>
  <c r="BD48" i="1"/>
  <c r="BH48" i="1"/>
  <c r="AR49" i="1"/>
  <c r="AV49" i="1"/>
  <c r="AZ49" i="1"/>
  <c r="BD49" i="1"/>
  <c r="BH49" i="1"/>
  <c r="AR50" i="1"/>
  <c r="AV50" i="1"/>
  <c r="AZ50" i="1"/>
  <c r="BD50" i="1"/>
  <c r="BH50" i="1"/>
  <c r="AR51" i="1"/>
  <c r="AV51" i="1"/>
  <c r="AZ51" i="1"/>
  <c r="BD51" i="1"/>
  <c r="BH51" i="1"/>
  <c r="AR52" i="1"/>
  <c r="AV52" i="1"/>
  <c r="AZ52" i="1"/>
  <c r="BD52" i="1"/>
  <c r="BH52" i="1"/>
  <c r="AR53" i="1"/>
  <c r="AV53" i="1"/>
  <c r="AZ53" i="1"/>
  <c r="BD53" i="1"/>
  <c r="BH53" i="1"/>
  <c r="AR54" i="1"/>
  <c r="AV54" i="1"/>
  <c r="AZ54" i="1"/>
  <c r="BD54" i="1"/>
  <c r="BH54" i="1"/>
  <c r="AR55" i="1"/>
  <c r="AV55" i="1"/>
  <c r="AZ55" i="1"/>
  <c r="BD55" i="1"/>
  <c r="BH55" i="1"/>
  <c r="AR56" i="1"/>
  <c r="AV56" i="1"/>
  <c r="AZ56" i="1"/>
  <c r="BD56" i="1"/>
  <c r="BH56" i="1"/>
  <c r="AR57" i="1"/>
  <c r="AV57" i="1"/>
  <c r="AZ57" i="1"/>
  <c r="BD57" i="1"/>
  <c r="BH57" i="1"/>
  <c r="AR58" i="1"/>
  <c r="AV58" i="1"/>
  <c r="AZ58" i="1"/>
  <c r="BD58" i="1"/>
  <c r="BH58" i="1"/>
  <c r="AR59" i="1"/>
  <c r="AV59" i="1"/>
  <c r="AZ59" i="1"/>
  <c r="BD59" i="1"/>
  <c r="BH59" i="1"/>
  <c r="AR60" i="1"/>
  <c r="AV60" i="1"/>
  <c r="AZ60" i="1"/>
  <c r="BD60" i="1"/>
  <c r="BH60" i="1"/>
  <c r="AR61" i="1"/>
  <c r="AV61" i="1"/>
  <c r="AZ61" i="1"/>
  <c r="BD61" i="1"/>
  <c r="BH61" i="1"/>
  <c r="AR62" i="1"/>
  <c r="AV62" i="1"/>
  <c r="AZ62" i="1"/>
  <c r="BD62" i="1"/>
  <c r="BH62" i="1"/>
  <c r="AR63" i="1"/>
  <c r="AV63" i="1"/>
  <c r="AZ63" i="1"/>
  <c r="BD63" i="1"/>
  <c r="BH63" i="1"/>
  <c r="AR64" i="1"/>
  <c r="AV64" i="1"/>
  <c r="AZ64" i="1"/>
  <c r="BD64" i="1"/>
  <c r="BH64" i="1"/>
  <c r="AR65" i="1"/>
  <c r="AV65" i="1"/>
  <c r="AZ65" i="1"/>
  <c r="BD65" i="1"/>
  <c r="BH65" i="1"/>
  <c r="AR66" i="1"/>
  <c r="AV66" i="1"/>
  <c r="AZ66" i="1"/>
  <c r="BD66" i="1"/>
  <c r="BH66" i="1"/>
  <c r="AR67" i="1"/>
  <c r="AV67" i="1"/>
  <c r="AZ67" i="1"/>
  <c r="BD67" i="1"/>
  <c r="BH67" i="1"/>
  <c r="AR68" i="1"/>
  <c r="AV68" i="1"/>
  <c r="AZ68" i="1"/>
  <c r="BD68" i="1"/>
  <c r="BH68" i="1"/>
  <c r="AR69" i="1"/>
  <c r="AV69" i="1"/>
  <c r="AZ69" i="1"/>
  <c r="BD69" i="1"/>
  <c r="BH69" i="1"/>
  <c r="AR70" i="1"/>
  <c r="AV70" i="1"/>
  <c r="AZ70" i="1"/>
  <c r="BD70" i="1"/>
  <c r="BH70" i="1"/>
  <c r="AR71" i="1"/>
  <c r="AV71" i="1"/>
  <c r="AZ71" i="1"/>
  <c r="BD71" i="1"/>
  <c r="BH71" i="1"/>
  <c r="AR72" i="1"/>
  <c r="AV72" i="1"/>
  <c r="AZ72" i="1"/>
  <c r="BD72" i="1"/>
  <c r="BH72" i="1"/>
  <c r="AR73" i="1"/>
  <c r="AV73" i="1"/>
  <c r="AZ73" i="1"/>
  <c r="BD73" i="1"/>
  <c r="BH73" i="1"/>
  <c r="AR74" i="1"/>
  <c r="AV74" i="1"/>
  <c r="AZ74" i="1"/>
  <c r="BD74" i="1"/>
  <c r="BH74" i="1"/>
  <c r="AR75" i="1"/>
  <c r="AV75" i="1"/>
  <c r="AZ75" i="1"/>
  <c r="BD75" i="1"/>
  <c r="BH75" i="1"/>
  <c r="AR76" i="1"/>
  <c r="AV76" i="1"/>
  <c r="AZ76" i="1"/>
  <c r="BD76" i="1"/>
  <c r="BH76" i="1"/>
  <c r="AR77" i="1"/>
  <c r="AV77" i="1"/>
  <c r="AZ77" i="1"/>
  <c r="BD77" i="1"/>
  <c r="BH77" i="1"/>
  <c r="AR78" i="1"/>
  <c r="AV78" i="1"/>
  <c r="AZ78" i="1"/>
  <c r="BD78" i="1"/>
  <c r="BH78" i="1"/>
  <c r="AR79" i="1"/>
  <c r="AV79" i="1"/>
  <c r="AZ79" i="1"/>
  <c r="BD79" i="1"/>
  <c r="BH79" i="1"/>
  <c r="AR80" i="1"/>
  <c r="AV80" i="1"/>
  <c r="AZ80" i="1"/>
  <c r="BD80" i="1"/>
  <c r="BH80" i="1"/>
  <c r="D136" i="9"/>
  <c r="AF88" i="9"/>
  <c r="AF145" i="9" s="1"/>
  <c r="AB88" i="9"/>
  <c r="AB145" i="9" s="1"/>
  <c r="X88" i="9"/>
  <c r="X145" i="9" s="1"/>
  <c r="T88" i="9"/>
  <c r="T145" i="9" s="1"/>
  <c r="P88" i="9"/>
  <c r="L88" i="9"/>
  <c r="L145" i="9" s="1"/>
  <c r="AF87" i="9"/>
  <c r="AF144" i="9" s="1"/>
  <c r="AB87" i="9"/>
  <c r="AB144" i="9" s="1"/>
  <c r="T87" i="9"/>
  <c r="P87" i="9"/>
  <c r="P144" i="9" s="1"/>
  <c r="AF86" i="9"/>
  <c r="AF143" i="9" s="1"/>
  <c r="AB86" i="9"/>
  <c r="AB143" i="9" s="1"/>
  <c r="X86" i="9"/>
  <c r="X143" i="9" s="1"/>
  <c r="T86" i="9"/>
  <c r="T143" i="9" s="1"/>
  <c r="P86" i="9"/>
  <c r="P143" i="9" s="1"/>
  <c r="L86" i="9"/>
  <c r="D190" i="1"/>
  <c r="D137" i="1"/>
  <c r="X87" i="1"/>
  <c r="X145" i="1" s="1"/>
  <c r="T87" i="1"/>
  <c r="T145" i="1" s="1"/>
  <c r="T198" i="1" s="1"/>
  <c r="T251" i="1" s="1"/>
  <c r="AF88" i="1"/>
  <c r="AF146" i="1" s="1"/>
  <c r="AF252" i="1" s="1"/>
  <c r="T88" i="1"/>
  <c r="T146" i="1" s="1"/>
  <c r="T306" i="1" s="1"/>
  <c r="X88" i="1"/>
  <c r="X146" i="1" s="1"/>
  <c r="AB88" i="1"/>
  <c r="L88" i="1"/>
  <c r="L146" i="1" s="1"/>
  <c r="L306" i="1" s="1"/>
  <c r="P86" i="1"/>
  <c r="T86" i="1"/>
  <c r="T144" i="1" s="1"/>
  <c r="T304" i="1" s="1"/>
  <c r="AB86" i="1"/>
  <c r="AB144" i="1" s="1"/>
  <c r="AB250" i="1" s="1"/>
  <c r="AF86" i="1"/>
  <c r="AF144" i="1" s="1"/>
  <c r="AB87" i="1"/>
  <c r="AB145" i="1" s="1"/>
  <c r="AF87" i="1"/>
  <c r="AF145" i="1" s="1"/>
  <c r="L87" i="1"/>
  <c r="L86" i="1"/>
  <c r="L144" i="1" s="1"/>
  <c r="L304" i="1" s="1"/>
  <c r="K239" i="9"/>
  <c r="G22" i="9"/>
  <c r="F20" i="13" s="1"/>
  <c r="G177" i="9"/>
  <c r="G181" i="9"/>
  <c r="K186" i="9"/>
  <c r="J186" i="9"/>
  <c r="AI239" i="9"/>
  <c r="AH239" i="9"/>
  <c r="AG239" i="9"/>
  <c r="AF239" i="9"/>
  <c r="AE239" i="9"/>
  <c r="AD239" i="9"/>
  <c r="AC239" i="9"/>
  <c r="AB239" i="9"/>
  <c r="AA239" i="9"/>
  <c r="Z239" i="9"/>
  <c r="Y239" i="9"/>
  <c r="X239" i="9"/>
  <c r="W239" i="9"/>
  <c r="V239" i="9"/>
  <c r="U239" i="9"/>
  <c r="T239" i="9"/>
  <c r="S239" i="9"/>
  <c r="R239" i="9"/>
  <c r="Q239" i="9"/>
  <c r="P239" i="9"/>
  <c r="O239" i="9"/>
  <c r="N239" i="9"/>
  <c r="M239" i="9"/>
  <c r="L239" i="9"/>
  <c r="E239" i="9"/>
  <c r="D239" i="9"/>
  <c r="G231" i="9"/>
  <c r="AI186" i="9"/>
  <c r="AH186" i="9"/>
  <c r="AG186" i="9"/>
  <c r="AF186" i="9"/>
  <c r="AE186" i="9"/>
  <c r="AD186" i="9"/>
  <c r="AC186" i="9"/>
  <c r="AB186" i="9"/>
  <c r="AA186" i="9"/>
  <c r="Z186" i="9"/>
  <c r="Y186" i="9"/>
  <c r="X186" i="9"/>
  <c r="W186" i="9"/>
  <c r="V186" i="9"/>
  <c r="U186" i="9"/>
  <c r="T186" i="9"/>
  <c r="S186" i="9"/>
  <c r="R186" i="9"/>
  <c r="Q186" i="9"/>
  <c r="P186" i="9"/>
  <c r="O186" i="9"/>
  <c r="N186" i="9"/>
  <c r="M186" i="9"/>
  <c r="L186" i="9"/>
  <c r="E186" i="9"/>
  <c r="D186" i="9"/>
  <c r="AI136" i="9"/>
  <c r="AH136" i="9"/>
  <c r="AG136" i="9"/>
  <c r="AF136" i="9"/>
  <c r="AE136" i="9"/>
  <c r="AD136" i="9"/>
  <c r="AC136" i="9"/>
  <c r="AB136" i="9"/>
  <c r="AA136" i="9"/>
  <c r="Z136" i="9"/>
  <c r="Y136" i="9"/>
  <c r="X136" i="9"/>
  <c r="W136" i="9"/>
  <c r="V136" i="9"/>
  <c r="U136" i="9"/>
  <c r="T136" i="9"/>
  <c r="S136" i="9"/>
  <c r="R136" i="9"/>
  <c r="Q136" i="9"/>
  <c r="P136" i="9"/>
  <c r="O136" i="9"/>
  <c r="N136" i="9"/>
  <c r="M136" i="9"/>
  <c r="L136" i="9"/>
  <c r="F136" i="9"/>
  <c r="I31" i="13" s="1"/>
  <c r="E136" i="9"/>
  <c r="AI79" i="9"/>
  <c r="AH79" i="9"/>
  <c r="AG79" i="9"/>
  <c r="AF79" i="9"/>
  <c r="AE79" i="9"/>
  <c r="AD79" i="9"/>
  <c r="AC79" i="9"/>
  <c r="AB79" i="9"/>
  <c r="AA79" i="9"/>
  <c r="Z79" i="9"/>
  <c r="Y79" i="9"/>
  <c r="X79" i="9"/>
  <c r="W79" i="9"/>
  <c r="V79" i="9"/>
  <c r="U79" i="9"/>
  <c r="T79" i="9"/>
  <c r="S79" i="9"/>
  <c r="R79" i="9"/>
  <c r="Q79" i="9"/>
  <c r="P79" i="9"/>
  <c r="O79" i="9"/>
  <c r="N79" i="9"/>
  <c r="M79" i="9"/>
  <c r="L79" i="9"/>
  <c r="F79" i="9"/>
  <c r="I29" i="13" s="1"/>
  <c r="E79" i="9"/>
  <c r="D79" i="9"/>
  <c r="AI30" i="9"/>
  <c r="AH30" i="9"/>
  <c r="AH298" i="9" s="1"/>
  <c r="AG30" i="9"/>
  <c r="AF30" i="9"/>
  <c r="AF298" i="9" s="1"/>
  <c r="AE30" i="9"/>
  <c r="AD30" i="9"/>
  <c r="AC30" i="9"/>
  <c r="AB30" i="9"/>
  <c r="AA30" i="9"/>
  <c r="Z30" i="9"/>
  <c r="Z298" i="9" s="1"/>
  <c r="Y30" i="9"/>
  <c r="X30" i="9"/>
  <c r="X298" i="9" s="1"/>
  <c r="W30" i="9"/>
  <c r="V30" i="9"/>
  <c r="U30" i="9"/>
  <c r="T30" i="9"/>
  <c r="S30" i="9"/>
  <c r="R30" i="9"/>
  <c r="Q30" i="9"/>
  <c r="P30" i="9"/>
  <c r="O30" i="9"/>
  <c r="N30" i="9"/>
  <c r="M30" i="9"/>
  <c r="L30" i="9"/>
  <c r="E30" i="9"/>
  <c r="E35" i="9" s="1"/>
  <c r="D30" i="9"/>
  <c r="D35" i="9" s="1"/>
  <c r="E79" i="1"/>
  <c r="E137" i="1"/>
  <c r="D297" i="1"/>
  <c r="D30" i="1"/>
  <c r="D35" i="1" s="1"/>
  <c r="M35" i="1"/>
  <c r="O35" i="1"/>
  <c r="P35" i="1"/>
  <c r="Q35" i="1"/>
  <c r="R35" i="1"/>
  <c r="T30" i="1"/>
  <c r="T35" i="1" s="1"/>
  <c r="U30" i="1"/>
  <c r="U35" i="1" s="1"/>
  <c r="V30" i="1"/>
  <c r="V35" i="1" s="1"/>
  <c r="W30" i="1"/>
  <c r="W35" i="1" s="1"/>
  <c r="X30" i="1"/>
  <c r="X35" i="1" s="1"/>
  <c r="Y30" i="1"/>
  <c r="Y35" i="1" s="1"/>
  <c r="Z30" i="1"/>
  <c r="Z35" i="1" s="1"/>
  <c r="AA30" i="1"/>
  <c r="AA35" i="1" s="1"/>
  <c r="AB30" i="1"/>
  <c r="AB35" i="1" s="1"/>
  <c r="AC30" i="1"/>
  <c r="AC35" i="1" s="1"/>
  <c r="AD30" i="1"/>
  <c r="AD84" i="1" s="1"/>
  <c r="AE30" i="1"/>
  <c r="AE35" i="1" s="1"/>
  <c r="AF30" i="1"/>
  <c r="AG30" i="1"/>
  <c r="AH30" i="1"/>
  <c r="AH35" i="1" s="1"/>
  <c r="AI30" i="1"/>
  <c r="AI35" i="1" s="1"/>
  <c r="G73" i="1"/>
  <c r="I79" i="1"/>
  <c r="D79" i="1"/>
  <c r="L79" i="1"/>
  <c r="M79" i="1"/>
  <c r="M84" i="1" s="1"/>
  <c r="N79" i="1"/>
  <c r="O79" i="1"/>
  <c r="P79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AD79" i="1"/>
  <c r="AE79" i="1"/>
  <c r="AF79" i="1"/>
  <c r="AG79" i="1"/>
  <c r="AH79" i="1"/>
  <c r="AI79" i="1"/>
  <c r="G123" i="1"/>
  <c r="G126" i="1"/>
  <c r="G128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AD137" i="1"/>
  <c r="AE137" i="1"/>
  <c r="AF137" i="1"/>
  <c r="AG137" i="1"/>
  <c r="AH137" i="1"/>
  <c r="AI137" i="1"/>
  <c r="G284" i="1"/>
  <c r="E297" i="1"/>
  <c r="F297" i="1"/>
  <c r="L297" i="1"/>
  <c r="M297" i="1"/>
  <c r="N297" i="1"/>
  <c r="O297" i="1"/>
  <c r="P297" i="1"/>
  <c r="Q297" i="1"/>
  <c r="R297" i="1"/>
  <c r="S297" i="1"/>
  <c r="T297" i="1"/>
  <c r="U297" i="1"/>
  <c r="V297" i="1"/>
  <c r="W297" i="1"/>
  <c r="X297" i="1"/>
  <c r="Y297" i="1"/>
  <c r="Z297" i="1"/>
  <c r="AA297" i="1"/>
  <c r="AB297" i="1"/>
  <c r="AC297" i="1"/>
  <c r="AD297" i="1"/>
  <c r="AE297" i="1"/>
  <c r="AF297" i="1"/>
  <c r="AG297" i="1"/>
  <c r="AH297" i="1"/>
  <c r="AI297" i="1"/>
  <c r="J190" i="1"/>
  <c r="G183" i="1"/>
  <c r="L190" i="1"/>
  <c r="M190" i="1"/>
  <c r="N190" i="1"/>
  <c r="O190" i="1"/>
  <c r="P190" i="1"/>
  <c r="Q190" i="1"/>
  <c r="R190" i="1"/>
  <c r="S190" i="1"/>
  <c r="T190" i="1"/>
  <c r="U190" i="1"/>
  <c r="V190" i="1"/>
  <c r="W190" i="1"/>
  <c r="X190" i="1"/>
  <c r="Y190" i="1"/>
  <c r="Z190" i="1"/>
  <c r="AA190" i="1"/>
  <c r="AB190" i="1"/>
  <c r="AC190" i="1"/>
  <c r="AD190" i="1"/>
  <c r="AE190" i="1"/>
  <c r="AF190" i="1"/>
  <c r="AG190" i="1"/>
  <c r="AH190" i="1"/>
  <c r="AI190" i="1"/>
  <c r="G230" i="1"/>
  <c r="G236" i="1"/>
  <c r="E243" i="1"/>
  <c r="L243" i="1"/>
  <c r="M243" i="1"/>
  <c r="N243" i="1"/>
  <c r="O243" i="1"/>
  <c r="P243" i="1"/>
  <c r="Q243" i="1"/>
  <c r="R243" i="1"/>
  <c r="S243" i="1"/>
  <c r="T243" i="1"/>
  <c r="U243" i="1"/>
  <c r="V243" i="1"/>
  <c r="W243" i="1"/>
  <c r="X243" i="1"/>
  <c r="Y243" i="1"/>
  <c r="Z243" i="1"/>
  <c r="AA243" i="1"/>
  <c r="AB243" i="1"/>
  <c r="AC243" i="1"/>
  <c r="AD243" i="1"/>
  <c r="AE243" i="1"/>
  <c r="AF243" i="1"/>
  <c r="AG243" i="1"/>
  <c r="AH243" i="1"/>
  <c r="AI243" i="1"/>
  <c r="Z35" i="9"/>
  <c r="AC35" i="9"/>
  <c r="N35" i="1"/>
  <c r="L35" i="1"/>
  <c r="G22" i="1"/>
  <c r="F20" i="12" s="1"/>
  <c r="F18" i="12"/>
  <c r="F35" i="1"/>
  <c r="G133" i="9"/>
  <c r="G131" i="9"/>
  <c r="G129" i="9"/>
  <c r="G127" i="9"/>
  <c r="G125" i="9"/>
  <c r="G123" i="9"/>
  <c r="G121" i="9"/>
  <c r="G75" i="9"/>
  <c r="K79" i="9"/>
  <c r="G27" i="9"/>
  <c r="G25" i="9"/>
  <c r="G23" i="9"/>
  <c r="G234" i="9"/>
  <c r="G232" i="9"/>
  <c r="G230" i="9"/>
  <c r="G228" i="9"/>
  <c r="G283" i="1"/>
  <c r="G75" i="1"/>
  <c r="J243" i="1"/>
  <c r="G180" i="1"/>
  <c r="J79" i="1"/>
  <c r="H79" i="1"/>
  <c r="G135" i="1"/>
  <c r="G122" i="1"/>
  <c r="G78" i="1"/>
  <c r="G77" i="1"/>
  <c r="G72" i="1"/>
  <c r="K79" i="1"/>
  <c r="G233" i="1"/>
  <c r="AK38" i="1"/>
  <c r="G285" i="1"/>
  <c r="G127" i="1"/>
  <c r="G76" i="1"/>
  <c r="G120" i="1"/>
  <c r="G71" i="1"/>
  <c r="J30" i="1"/>
  <c r="H30" i="1"/>
  <c r="H35" i="1" s="1"/>
  <c r="G125" i="1"/>
  <c r="I30" i="9"/>
  <c r="G233" i="9"/>
  <c r="AF80" i="9"/>
  <c r="G130" i="9"/>
  <c r="G74" i="9"/>
  <c r="G128" i="9"/>
  <c r="G122" i="9"/>
  <c r="G26" i="9"/>
  <c r="I35" i="9"/>
  <c r="G129" i="1"/>
  <c r="G240" i="1"/>
  <c r="G238" i="1"/>
  <c r="G237" i="1"/>
  <c r="G235" i="1"/>
  <c r="G234" i="1"/>
  <c r="G232" i="1"/>
  <c r="K243" i="1"/>
  <c r="G186" i="1"/>
  <c r="G27" i="1"/>
  <c r="G25" i="1"/>
  <c r="G24" i="1"/>
  <c r="G23" i="1"/>
  <c r="I30" i="1"/>
  <c r="I35" i="1" s="1"/>
  <c r="K137" i="1"/>
  <c r="J297" i="1"/>
  <c r="G130" i="1"/>
  <c r="G133" i="1"/>
  <c r="G124" i="1"/>
  <c r="I243" i="1"/>
  <c r="G29" i="1"/>
  <c r="F19" i="12" s="1"/>
  <c r="G26" i="1"/>
  <c r="K30" i="1"/>
  <c r="G185" i="1"/>
  <c r="K190" i="1"/>
  <c r="L31" i="1"/>
  <c r="F84" i="1"/>
  <c r="H137" i="1"/>
  <c r="I297" i="1"/>
  <c r="G121" i="1"/>
  <c r="AG35" i="1"/>
  <c r="G181" i="1"/>
  <c r="G132" i="1"/>
  <c r="G134" i="1"/>
  <c r="G182" i="1"/>
  <c r="H239" i="9"/>
  <c r="G179" i="1"/>
  <c r="G131" i="1"/>
  <c r="G74" i="1"/>
  <c r="G178" i="9"/>
  <c r="I136" i="9"/>
  <c r="G126" i="9"/>
  <c r="H136" i="9"/>
  <c r="X35" i="9"/>
  <c r="H30" i="9"/>
  <c r="H35" i="9" s="1"/>
  <c r="T144" i="9"/>
  <c r="I239" i="9"/>
  <c r="L87" i="9"/>
  <c r="F35" i="9"/>
  <c r="M35" i="9"/>
  <c r="Y35" i="9"/>
  <c r="G173" i="9"/>
  <c r="I186" i="9"/>
  <c r="G183" i="9"/>
  <c r="F21" i="13" s="1"/>
  <c r="G179" i="9"/>
  <c r="H186" i="9"/>
  <c r="G135" i="9"/>
  <c r="G134" i="9"/>
  <c r="J136" i="9"/>
  <c r="G71" i="9"/>
  <c r="H79" i="9"/>
  <c r="I79" i="9"/>
  <c r="G77" i="9"/>
  <c r="G73" i="9"/>
  <c r="G72" i="9"/>
  <c r="Q35" i="9"/>
  <c r="AH84" i="9"/>
  <c r="G120" i="9"/>
  <c r="G132" i="9"/>
  <c r="J30" i="9"/>
  <c r="G21" i="9"/>
  <c r="F18" i="13" s="1"/>
  <c r="G226" i="9"/>
  <c r="G236" i="9"/>
  <c r="G235" i="9"/>
  <c r="S141" i="9" l="1"/>
  <c r="S191" i="9" s="1"/>
  <c r="X141" i="9"/>
  <c r="O84" i="9"/>
  <c r="Y84" i="9"/>
  <c r="AG84" i="9"/>
  <c r="T194" i="9"/>
  <c r="T247" i="9"/>
  <c r="T301" i="9"/>
  <c r="L35" i="9"/>
  <c r="L298" i="9"/>
  <c r="N35" i="9"/>
  <c r="N298" i="9"/>
  <c r="P35" i="9"/>
  <c r="P298" i="9"/>
  <c r="R35" i="9"/>
  <c r="R298" i="9"/>
  <c r="T35" i="9"/>
  <c r="T298" i="9"/>
  <c r="V35" i="9"/>
  <c r="V298" i="9"/>
  <c r="AB35" i="9"/>
  <c r="AB298" i="9"/>
  <c r="AD35" i="9"/>
  <c r="AD298" i="9"/>
  <c r="W141" i="9"/>
  <c r="W244" i="9" s="1"/>
  <c r="P246" i="9"/>
  <c r="P300" i="9"/>
  <c r="X246" i="9"/>
  <c r="X300" i="9"/>
  <c r="AF246" i="9"/>
  <c r="AF300" i="9"/>
  <c r="AF194" i="9"/>
  <c r="AF247" i="9"/>
  <c r="AF301" i="9"/>
  <c r="X248" i="9"/>
  <c r="X302" i="9"/>
  <c r="AF248" i="9"/>
  <c r="AF302" i="9"/>
  <c r="X194" i="9"/>
  <c r="X247" i="9"/>
  <c r="X301" i="9"/>
  <c r="R84" i="9"/>
  <c r="AH35" i="9"/>
  <c r="V84" i="9"/>
  <c r="X84" i="9"/>
  <c r="AF35" i="9"/>
  <c r="M298" i="9"/>
  <c r="O298" i="9"/>
  <c r="Q298" i="9"/>
  <c r="S35" i="9"/>
  <c r="S298" i="9"/>
  <c r="U35" i="9"/>
  <c r="U298" i="9"/>
  <c r="W35" i="9"/>
  <c r="W298" i="9"/>
  <c r="Y298" i="9"/>
  <c r="AA35" i="9"/>
  <c r="AA298" i="9"/>
  <c r="AC298" i="9"/>
  <c r="AE84" i="9"/>
  <c r="AE298" i="9"/>
  <c r="AG35" i="9"/>
  <c r="AG298" i="9"/>
  <c r="AF31" i="9"/>
  <c r="AI298" i="9"/>
  <c r="AF84" i="9"/>
  <c r="AH141" i="9"/>
  <c r="AH244" i="9" s="1"/>
  <c r="T300" i="9"/>
  <c r="T246" i="9"/>
  <c r="AB300" i="9"/>
  <c r="AB246" i="9"/>
  <c r="P194" i="9"/>
  <c r="P247" i="9"/>
  <c r="P301" i="9"/>
  <c r="AB194" i="9"/>
  <c r="AB247" i="9"/>
  <c r="AB301" i="9"/>
  <c r="L195" i="9"/>
  <c r="L248" i="9"/>
  <c r="L302" i="9"/>
  <c r="T248" i="9"/>
  <c r="T302" i="9"/>
  <c r="AB248" i="9"/>
  <c r="AB302" i="9"/>
  <c r="AD35" i="1"/>
  <c r="V84" i="1"/>
  <c r="G30" i="1"/>
  <c r="AI142" i="1"/>
  <c r="AI195" i="1" s="1"/>
  <c r="U302" i="1"/>
  <c r="AB305" i="1"/>
  <c r="AB251" i="1"/>
  <c r="AB198" i="1"/>
  <c r="X306" i="1"/>
  <c r="X252" i="1"/>
  <c r="X305" i="1"/>
  <c r="X251" i="1"/>
  <c r="X198" i="1"/>
  <c r="AF198" i="1"/>
  <c r="AF305" i="1"/>
  <c r="AF251" i="1"/>
  <c r="AF304" i="1"/>
  <c r="AF250" i="1"/>
  <c r="I39" i="13"/>
  <c r="X244" i="9"/>
  <c r="Y141" i="9"/>
  <c r="Y191" i="9" s="1"/>
  <c r="E141" i="9"/>
  <c r="Q84" i="9"/>
  <c r="I84" i="9"/>
  <c r="T305" i="1"/>
  <c r="AG302" i="1"/>
  <c r="N142" i="1"/>
  <c r="AF84" i="1"/>
  <c r="X84" i="1"/>
  <c r="AB197" i="1"/>
  <c r="AB304" i="1"/>
  <c r="AI84" i="1"/>
  <c r="P80" i="1"/>
  <c r="AI248" i="1"/>
  <c r="AF199" i="1"/>
  <c r="AF306" i="1"/>
  <c r="F302" i="1"/>
  <c r="N84" i="1"/>
  <c r="P244" i="1"/>
  <c r="L191" i="1"/>
  <c r="AD302" i="1"/>
  <c r="V302" i="1"/>
  <c r="N302" i="1"/>
  <c r="AC84" i="1"/>
  <c r="U84" i="1"/>
  <c r="AF244" i="1"/>
  <c r="T191" i="1"/>
  <c r="L244" i="1"/>
  <c r="Z84" i="1"/>
  <c r="K84" i="1"/>
  <c r="V142" i="1"/>
  <c r="V248" i="1" s="1"/>
  <c r="AG84" i="1"/>
  <c r="X80" i="1"/>
  <c r="D84" i="1"/>
  <c r="AG142" i="1"/>
  <c r="AG195" i="1" s="1"/>
  <c r="AB84" i="1"/>
  <c r="AF80" i="1"/>
  <c r="L138" i="1"/>
  <c r="AE142" i="1"/>
  <c r="AE248" i="1" s="1"/>
  <c r="R84" i="1"/>
  <c r="E84" i="1"/>
  <c r="AB244" i="1"/>
  <c r="AF138" i="1"/>
  <c r="P138" i="1"/>
  <c r="AB142" i="1"/>
  <c r="AB248" i="1" s="1"/>
  <c r="T80" i="1"/>
  <c r="M142" i="1"/>
  <c r="M248" i="1" s="1"/>
  <c r="AI302" i="1"/>
  <c r="D142" i="1"/>
  <c r="T244" i="1"/>
  <c r="P191" i="1"/>
  <c r="AF35" i="1"/>
  <c r="AF36" i="1" s="1"/>
  <c r="AF302" i="1"/>
  <c r="P302" i="1"/>
  <c r="X36" i="1"/>
  <c r="F248" i="1"/>
  <c r="AH142" i="1"/>
  <c r="AH195" i="1" s="1"/>
  <c r="L36" i="1"/>
  <c r="S302" i="1"/>
  <c r="T298" i="1"/>
  <c r="L298" i="1"/>
  <c r="Z302" i="1"/>
  <c r="R302" i="1"/>
  <c r="X298" i="1"/>
  <c r="P298" i="1"/>
  <c r="W191" i="9"/>
  <c r="Q141" i="9"/>
  <c r="Q244" i="9" s="1"/>
  <c r="H84" i="9"/>
  <c r="O302" i="1"/>
  <c r="J84" i="1"/>
  <c r="T84" i="1"/>
  <c r="S35" i="1"/>
  <c r="P36" i="1" s="1"/>
  <c r="Z142" i="1"/>
  <c r="AC141" i="9"/>
  <c r="AC191" i="9" s="1"/>
  <c r="L141" i="9"/>
  <c r="L191" i="9" s="1"/>
  <c r="AE302" i="1"/>
  <c r="AB141" i="9"/>
  <c r="AB244" i="9" s="1"/>
  <c r="T84" i="9"/>
  <c r="AB240" i="9"/>
  <c r="L31" i="9"/>
  <c r="X80" i="9"/>
  <c r="T142" i="1"/>
  <c r="O141" i="9"/>
  <c r="O191" i="9" s="1"/>
  <c r="AA142" i="1"/>
  <c r="W142" i="1"/>
  <c r="P31" i="1"/>
  <c r="T197" i="1"/>
  <c r="T250" i="1" s="1"/>
  <c r="AD84" i="9"/>
  <c r="W84" i="1"/>
  <c r="O142" i="1"/>
  <c r="M141" i="9"/>
  <c r="M191" i="9" s="1"/>
  <c r="AE84" i="1"/>
  <c r="AB84" i="9"/>
  <c r="Q302" i="1"/>
  <c r="P142" i="1"/>
  <c r="P195" i="1" s="1"/>
  <c r="AA302" i="1"/>
  <c r="X31" i="1"/>
  <c r="S84" i="1"/>
  <c r="W302" i="1"/>
  <c r="L197" i="1"/>
  <c r="L250" i="1" s="1"/>
  <c r="M302" i="1"/>
  <c r="AA84" i="1"/>
  <c r="O84" i="1"/>
  <c r="AH302" i="1"/>
  <c r="F84" i="9"/>
  <c r="Q84" i="1"/>
  <c r="AF142" i="1"/>
  <c r="AF248" i="1" s="1"/>
  <c r="S142" i="1"/>
  <c r="Y84" i="1"/>
  <c r="R142" i="1"/>
  <c r="AB36" i="1"/>
  <c r="X142" i="1"/>
  <c r="X195" i="1" s="1"/>
  <c r="AB80" i="1"/>
  <c r="X302" i="1"/>
  <c r="AB302" i="1"/>
  <c r="E142" i="1"/>
  <c r="E302" i="1" s="1"/>
  <c r="AB31" i="9"/>
  <c r="Q142" i="1"/>
  <c r="Q248" i="1" s="1"/>
  <c r="AH84" i="1"/>
  <c r="AV91" i="1"/>
  <c r="P84" i="1"/>
  <c r="F141" i="9"/>
  <c r="P80" i="9"/>
  <c r="L137" i="9"/>
  <c r="T137" i="9"/>
  <c r="AB137" i="9"/>
  <c r="Q191" i="9"/>
  <c r="M84" i="9"/>
  <c r="AH191" i="9"/>
  <c r="AI141" i="9"/>
  <c r="AI191" i="9" s="1"/>
  <c r="P141" i="9"/>
  <c r="P191" i="9" s="1"/>
  <c r="O35" i="9"/>
  <c r="AE35" i="9"/>
  <c r="AB36" i="9" s="1"/>
  <c r="AF141" i="9"/>
  <c r="AF244" i="9" s="1"/>
  <c r="X31" i="9"/>
  <c r="L84" i="9"/>
  <c r="P84" i="9"/>
  <c r="AI35" i="9"/>
  <c r="D84" i="9"/>
  <c r="AI84" i="9"/>
  <c r="T31" i="9"/>
  <c r="T141" i="9"/>
  <c r="T191" i="9" s="1"/>
  <c r="AE141" i="9"/>
  <c r="AE244" i="9" s="1"/>
  <c r="N141" i="9"/>
  <c r="N191" i="9" s="1"/>
  <c r="Z84" i="9"/>
  <c r="AB80" i="9"/>
  <c r="AC244" i="9"/>
  <c r="I141" i="9"/>
  <c r="U84" i="9"/>
  <c r="N84" i="9"/>
  <c r="AI244" i="9"/>
  <c r="S244" i="9"/>
  <c r="U141" i="9"/>
  <c r="AC84" i="9"/>
  <c r="S84" i="9"/>
  <c r="P85" i="9" s="1"/>
  <c r="W84" i="9"/>
  <c r="AA141" i="9"/>
  <c r="AA244" i="9" s="1"/>
  <c r="L187" i="9"/>
  <c r="K30" i="9"/>
  <c r="K35" i="9" s="1"/>
  <c r="H84" i="1"/>
  <c r="K35" i="1"/>
  <c r="K142" i="1"/>
  <c r="K248" i="1" s="1"/>
  <c r="I27" i="12"/>
  <c r="T36" i="1"/>
  <c r="T31" i="1"/>
  <c r="AF298" i="1"/>
  <c r="AD142" i="1"/>
  <c r="BD91" i="1"/>
  <c r="K297" i="1"/>
  <c r="AB298" i="1"/>
  <c r="H297" i="1"/>
  <c r="G297" i="1"/>
  <c r="G239" i="1"/>
  <c r="G243" i="1" s="1"/>
  <c r="G187" i="1"/>
  <c r="F21" i="12" s="1"/>
  <c r="AB191" i="1"/>
  <c r="G184" i="1"/>
  <c r="AF191" i="1"/>
  <c r="X191" i="1"/>
  <c r="AC142" i="1"/>
  <c r="AC248" i="1" s="1"/>
  <c r="AC302" i="1"/>
  <c r="AB138" i="1"/>
  <c r="U142" i="1"/>
  <c r="T138" i="1"/>
  <c r="J137" i="1"/>
  <c r="J142" i="1" s="1"/>
  <c r="J195" i="1" s="1"/>
  <c r="T302" i="1"/>
  <c r="I84" i="1"/>
  <c r="G79" i="1"/>
  <c r="L80" i="1"/>
  <c r="L302" i="1"/>
  <c r="L84" i="1"/>
  <c r="L142" i="1"/>
  <c r="AF31" i="1"/>
  <c r="BH91" i="1"/>
  <c r="AB31" i="1"/>
  <c r="X86" i="1"/>
  <c r="X144" i="1" s="1"/>
  <c r="AJ37" i="1"/>
  <c r="AK37" i="1" s="1"/>
  <c r="P88" i="1"/>
  <c r="P146" i="1" s="1"/>
  <c r="P306" i="1" s="1"/>
  <c r="AJ39" i="1"/>
  <c r="AK39" i="1" s="1"/>
  <c r="P87" i="1"/>
  <c r="P145" i="1" s="1"/>
  <c r="H142" i="1"/>
  <c r="E191" i="9"/>
  <c r="AG141" i="9"/>
  <c r="AG244" i="9" s="1"/>
  <c r="T195" i="9"/>
  <c r="D141" i="9"/>
  <c r="D298" i="9" s="1"/>
  <c r="G24" i="9"/>
  <c r="G30" i="9" s="1"/>
  <c r="L80" i="9"/>
  <c r="K136" i="9"/>
  <c r="P31" i="9"/>
  <c r="J79" i="9"/>
  <c r="J84" i="9" s="1"/>
  <c r="G76" i="9"/>
  <c r="G79" i="9" s="1"/>
  <c r="AF195" i="9"/>
  <c r="H141" i="9"/>
  <c r="T80" i="9"/>
  <c r="T240" i="9"/>
  <c r="AF240" i="9"/>
  <c r="G124" i="9"/>
  <c r="G136" i="9" s="1"/>
  <c r="J239" i="9"/>
  <c r="J35" i="9"/>
  <c r="P36" i="9"/>
  <c r="AF85" i="9"/>
  <c r="X36" i="9"/>
  <c r="V141" i="9"/>
  <c r="Z141" i="9"/>
  <c r="X142" i="9" s="1"/>
  <c r="AD141" i="9"/>
  <c r="AD244" i="9" s="1"/>
  <c r="P137" i="9"/>
  <c r="X137" i="9"/>
  <c r="AF137" i="9"/>
  <c r="N248" i="1"/>
  <c r="N195" i="1"/>
  <c r="L145" i="1"/>
  <c r="J35" i="1"/>
  <c r="T199" i="1"/>
  <c r="T252" i="1" s="1"/>
  <c r="L199" i="1"/>
  <c r="AB146" i="1"/>
  <c r="AB252" i="1" s="1"/>
  <c r="P35" i="12"/>
  <c r="I35" i="12" s="1"/>
  <c r="Q35" i="12"/>
  <c r="P144" i="1"/>
  <c r="P304" i="1" s="1"/>
  <c r="AF197" i="1"/>
  <c r="AJ87" i="9"/>
  <c r="AJ38" i="9"/>
  <c r="AK38" i="9" s="1"/>
  <c r="AJ39" i="9"/>
  <c r="AK39" i="9" s="1"/>
  <c r="AJ37" i="9"/>
  <c r="AK37" i="9" s="1"/>
  <c r="R141" i="9"/>
  <c r="F25" i="12"/>
  <c r="AR82" i="1"/>
  <c r="T244" i="9"/>
  <c r="J10" i="12"/>
  <c r="F15" i="12"/>
  <c r="F15" i="13"/>
  <c r="AA84" i="9"/>
  <c r="G229" i="9"/>
  <c r="G239" i="9" s="1"/>
  <c r="X195" i="9"/>
  <c r="AV82" i="1"/>
  <c r="G177" i="1"/>
  <c r="X138" i="1"/>
  <c r="I137" i="1"/>
  <c r="I142" i="1" s="1"/>
  <c r="I248" i="1" s="1"/>
  <c r="E84" i="9"/>
  <c r="L143" i="9"/>
  <c r="AJ86" i="9"/>
  <c r="AB195" i="9"/>
  <c r="AF193" i="9"/>
  <c r="AJ88" i="9"/>
  <c r="P145" i="9"/>
  <c r="T193" i="9"/>
  <c r="AB193" i="9"/>
  <c r="P193" i="9"/>
  <c r="L144" i="9"/>
  <c r="X193" i="9"/>
  <c r="F19" i="13"/>
  <c r="F25" i="13" s="1"/>
  <c r="X191" i="9"/>
  <c r="Y302" i="1"/>
  <c r="G137" i="1"/>
  <c r="Y142" i="1"/>
  <c r="X199" i="1"/>
  <c r="X240" i="9"/>
  <c r="G176" i="9"/>
  <c r="G180" i="9"/>
  <c r="G175" i="9"/>
  <c r="AF187" i="9"/>
  <c r="G182" i="9"/>
  <c r="AF191" i="9"/>
  <c r="X187" i="9"/>
  <c r="AB187" i="9"/>
  <c r="P187" i="9"/>
  <c r="T187" i="9"/>
  <c r="L240" i="9"/>
  <c r="P240" i="9"/>
  <c r="BD82" i="1"/>
  <c r="BE84" i="1" s="1"/>
  <c r="BH82" i="1"/>
  <c r="BI85" i="1" s="1"/>
  <c r="X244" i="1"/>
  <c r="H190" i="1"/>
  <c r="I190" i="1"/>
  <c r="AZ82" i="1"/>
  <c r="BA85" i="1" s="1"/>
  <c r="L299" i="9" l="1"/>
  <c r="X299" i="9"/>
  <c r="AF299" i="9"/>
  <c r="AB191" i="9"/>
  <c r="AA191" i="9"/>
  <c r="O244" i="9"/>
  <c r="AE191" i="9"/>
  <c r="L142" i="9"/>
  <c r="T36" i="9"/>
  <c r="L36" i="9"/>
  <c r="AJ143" i="9"/>
  <c r="L246" i="9"/>
  <c r="AJ246" i="9" s="1"/>
  <c r="L300" i="9"/>
  <c r="AJ300" i="9" s="1"/>
  <c r="AK300" i="9" s="1"/>
  <c r="AF245" i="9"/>
  <c r="I244" i="9"/>
  <c r="I298" i="9"/>
  <c r="AB299" i="9"/>
  <c r="L301" i="9"/>
  <c r="AJ301" i="9" s="1"/>
  <c r="L194" i="9"/>
  <c r="AJ194" i="9" s="1"/>
  <c r="AK194" i="9" s="1"/>
  <c r="L247" i="9"/>
  <c r="AJ247" i="9" s="1"/>
  <c r="P248" i="9"/>
  <c r="AJ248" i="9" s="1"/>
  <c r="P302" i="9"/>
  <c r="AG191" i="9"/>
  <c r="P244" i="9"/>
  <c r="X85" i="9"/>
  <c r="AF142" i="9"/>
  <c r="AK4" i="9"/>
  <c r="H191" i="9"/>
  <c r="H298" i="9"/>
  <c r="K141" i="9"/>
  <c r="L244" i="9"/>
  <c r="L192" i="9"/>
  <c r="AF36" i="9"/>
  <c r="M244" i="9"/>
  <c r="F244" i="9"/>
  <c r="J10" i="13" s="1"/>
  <c r="F298" i="9"/>
  <c r="E244" i="9"/>
  <c r="E298" i="9"/>
  <c r="AJ302" i="9"/>
  <c r="AK302" i="9" s="1"/>
  <c r="T299" i="9"/>
  <c r="P299" i="9"/>
  <c r="AF85" i="1"/>
  <c r="AJ31" i="1"/>
  <c r="E248" i="1"/>
  <c r="E195" i="1"/>
  <c r="P305" i="1"/>
  <c r="P198" i="1"/>
  <c r="P251" i="1" s="1"/>
  <c r="L305" i="1"/>
  <c r="L198" i="1"/>
  <c r="L252" i="1"/>
  <c r="X304" i="1"/>
  <c r="X250" i="1"/>
  <c r="D195" i="1"/>
  <c r="D248" i="1"/>
  <c r="AJ239" i="9"/>
  <c r="AF192" i="9"/>
  <c r="Y244" i="9"/>
  <c r="F191" i="9"/>
  <c r="P35" i="13"/>
  <c r="I35" i="13" s="1"/>
  <c r="K191" i="9"/>
  <c r="H244" i="9"/>
  <c r="S35" i="13" s="1"/>
  <c r="L85" i="1"/>
  <c r="AB195" i="1"/>
  <c r="AF303" i="1"/>
  <c r="BH90" i="1" s="1"/>
  <c r="AB199" i="1"/>
  <c r="AB306" i="1"/>
  <c r="T143" i="1"/>
  <c r="M195" i="1"/>
  <c r="AH248" i="1"/>
  <c r="AB85" i="1"/>
  <c r="Q195" i="1"/>
  <c r="AG248" i="1"/>
  <c r="V195" i="1"/>
  <c r="G190" i="1"/>
  <c r="AJ191" i="1" s="1"/>
  <c r="AE195" i="1"/>
  <c r="AF195" i="1"/>
  <c r="AF196" i="1" s="1"/>
  <c r="BH88" i="1" s="1"/>
  <c r="AF143" i="1"/>
  <c r="AJ244" i="1"/>
  <c r="H248" i="1"/>
  <c r="AB143" i="1"/>
  <c r="D302" i="1"/>
  <c r="AJ86" i="1"/>
  <c r="AK86" i="1" s="1"/>
  <c r="X85" i="1"/>
  <c r="L143" i="1"/>
  <c r="P85" i="1"/>
  <c r="AB303" i="1"/>
  <c r="BD90" i="1" s="1"/>
  <c r="AD248" i="1"/>
  <c r="AB249" i="1" s="1"/>
  <c r="BD89" i="1" s="1"/>
  <c r="AD195" i="1"/>
  <c r="P303" i="1"/>
  <c r="AR90" i="1" s="1"/>
  <c r="AR91" i="1"/>
  <c r="T303" i="1"/>
  <c r="AV90" i="1" s="1"/>
  <c r="AJ298" i="1"/>
  <c r="S248" i="1"/>
  <c r="S195" i="1"/>
  <c r="AJ31" i="9"/>
  <c r="T142" i="9"/>
  <c r="AB85" i="9"/>
  <c r="Z248" i="1"/>
  <c r="Z195" i="1"/>
  <c r="AB245" i="9"/>
  <c r="W195" i="1"/>
  <c r="W248" i="1"/>
  <c r="AJ138" i="1"/>
  <c r="AJ137" i="9"/>
  <c r="AA195" i="1"/>
  <c r="AA248" i="1"/>
  <c r="T85" i="1"/>
  <c r="X303" i="1"/>
  <c r="AZ90" i="1" s="1"/>
  <c r="X248" i="1"/>
  <c r="F29" i="12"/>
  <c r="AJ80" i="1"/>
  <c r="L85" i="9"/>
  <c r="R248" i="1"/>
  <c r="R195" i="1"/>
  <c r="O248" i="1"/>
  <c r="O195" i="1"/>
  <c r="L303" i="1"/>
  <c r="AZ91" i="1"/>
  <c r="P248" i="1"/>
  <c r="T195" i="1"/>
  <c r="T248" i="1"/>
  <c r="P143" i="1"/>
  <c r="I191" i="9"/>
  <c r="F29" i="13"/>
  <c r="AJ80" i="9"/>
  <c r="G141" i="9"/>
  <c r="K84" i="9"/>
  <c r="T85" i="9"/>
  <c r="N244" i="9"/>
  <c r="L245" i="9" s="1"/>
  <c r="J141" i="9"/>
  <c r="U191" i="9"/>
  <c r="U244" i="9"/>
  <c r="K195" i="1"/>
  <c r="K302" i="1"/>
  <c r="H302" i="1"/>
  <c r="AC195" i="1"/>
  <c r="U248" i="1"/>
  <c r="U195" i="1"/>
  <c r="AJ144" i="1"/>
  <c r="AK144" i="1" s="1"/>
  <c r="X197" i="1"/>
  <c r="H195" i="1"/>
  <c r="G84" i="1"/>
  <c r="L248" i="1"/>
  <c r="L195" i="1"/>
  <c r="BI86" i="1"/>
  <c r="J302" i="1"/>
  <c r="J248" i="1"/>
  <c r="I302" i="1"/>
  <c r="I195" i="1"/>
  <c r="AJ88" i="1"/>
  <c r="AK88" i="1" s="1"/>
  <c r="P199" i="1"/>
  <c r="P252" i="1" s="1"/>
  <c r="AJ87" i="1"/>
  <c r="AK87" i="1" s="1"/>
  <c r="AJ145" i="1"/>
  <c r="AK145" i="1" s="1"/>
  <c r="G35" i="1"/>
  <c r="AJ36" i="1" s="1"/>
  <c r="D244" i="9"/>
  <c r="D191" i="9"/>
  <c r="V191" i="9"/>
  <c r="T192" i="9" s="1"/>
  <c r="V244" i="9"/>
  <c r="Z191" i="9"/>
  <c r="X192" i="9" s="1"/>
  <c r="Z244" i="9"/>
  <c r="AD191" i="9"/>
  <c r="AB192" i="9" s="1"/>
  <c r="AB142" i="9"/>
  <c r="F31" i="13"/>
  <c r="P37" i="12"/>
  <c r="AJ146" i="1"/>
  <c r="AK146" i="1" s="1"/>
  <c r="AJ304" i="1"/>
  <c r="P197" i="1"/>
  <c r="P250" i="1" s="1"/>
  <c r="R191" i="9"/>
  <c r="P192" i="9" s="1"/>
  <c r="R244" i="9"/>
  <c r="P245" i="9" s="1"/>
  <c r="P142" i="9"/>
  <c r="G186" i="9"/>
  <c r="J27" i="12"/>
  <c r="J39" i="12"/>
  <c r="J19" i="12"/>
  <c r="I37" i="12"/>
  <c r="J37" i="12" s="1"/>
  <c r="J25" i="12"/>
  <c r="J23" i="12"/>
  <c r="J22" i="12"/>
  <c r="J29" i="12"/>
  <c r="J20" i="12"/>
  <c r="J21" i="12"/>
  <c r="J35" i="12"/>
  <c r="J33" i="12"/>
  <c r="J15" i="12"/>
  <c r="J18" i="12"/>
  <c r="J31" i="12"/>
  <c r="L193" i="9"/>
  <c r="AJ193" i="9" s="1"/>
  <c r="AK193" i="9" s="1"/>
  <c r="AJ144" i="9"/>
  <c r="P195" i="9"/>
  <c r="AJ195" i="9" s="1"/>
  <c r="AJ145" i="9"/>
  <c r="G35" i="9"/>
  <c r="G84" i="9"/>
  <c r="Y248" i="1"/>
  <c r="X143" i="1"/>
  <c r="Y195" i="1"/>
  <c r="F31" i="12"/>
  <c r="G142" i="1"/>
  <c r="G248" i="1" s="1"/>
  <c r="BI84" i="1"/>
  <c r="BE86" i="1"/>
  <c r="BE85" i="1"/>
  <c r="BI83" i="1"/>
  <c r="BE83" i="1"/>
  <c r="BA83" i="1"/>
  <c r="BA86" i="1"/>
  <c r="BA84" i="1"/>
  <c r="X245" i="9" l="1"/>
  <c r="AK246" i="9"/>
  <c r="P37" i="13"/>
  <c r="AK248" i="9"/>
  <c r="J191" i="9"/>
  <c r="J298" i="9"/>
  <c r="AM6" i="9"/>
  <c r="AM8" i="9"/>
  <c r="AJ36" i="9"/>
  <c r="AK195" i="9"/>
  <c r="G244" i="9"/>
  <c r="C13" i="14" s="1"/>
  <c r="G298" i="9"/>
  <c r="AJ299" i="9" s="1"/>
  <c r="AM7" i="9"/>
  <c r="K244" i="9"/>
  <c r="K298" i="9"/>
  <c r="AK247" i="9"/>
  <c r="AK301" i="9"/>
  <c r="F33" i="12"/>
  <c r="F27" i="12" s="1"/>
  <c r="AJ199" i="1"/>
  <c r="AK199" i="1" s="1"/>
  <c r="AK304" i="1"/>
  <c r="AK4" i="1"/>
  <c r="AM8" i="1" s="1"/>
  <c r="L251" i="1"/>
  <c r="AJ198" i="1"/>
  <c r="AK198" i="1" s="1"/>
  <c r="AJ250" i="1"/>
  <c r="AK250" i="1" s="1"/>
  <c r="Q35" i="13"/>
  <c r="AF249" i="1"/>
  <c r="BH89" i="1" s="1"/>
  <c r="AB196" i="1"/>
  <c r="BD88" i="1" s="1"/>
  <c r="L196" i="1"/>
  <c r="P196" i="1"/>
  <c r="AR88" i="1" s="1"/>
  <c r="L249" i="1"/>
  <c r="AJ85" i="1"/>
  <c r="F33" i="13"/>
  <c r="F27" i="13" s="1"/>
  <c r="AJ187" i="9"/>
  <c r="P249" i="1"/>
  <c r="AR89" i="1" s="1"/>
  <c r="X196" i="1"/>
  <c r="AZ88" i="1" s="1"/>
  <c r="T196" i="1"/>
  <c r="AV88" i="1" s="1"/>
  <c r="T249" i="1"/>
  <c r="AV89" i="1" s="1"/>
  <c r="X249" i="1"/>
  <c r="AZ89" i="1" s="1"/>
  <c r="AJ143" i="1"/>
  <c r="G195" i="1"/>
  <c r="C13" i="15" s="1"/>
  <c r="AJ85" i="9"/>
  <c r="J35" i="13"/>
  <c r="AJ142" i="9"/>
  <c r="T245" i="9"/>
  <c r="AJ245" i="9" s="1"/>
  <c r="J244" i="9"/>
  <c r="I37" i="13"/>
  <c r="J37" i="13" s="1"/>
  <c r="J29" i="13"/>
  <c r="J27" i="13"/>
  <c r="J19" i="13"/>
  <c r="J23" i="13"/>
  <c r="J15" i="13"/>
  <c r="J39" i="13"/>
  <c r="J22" i="13"/>
  <c r="J18" i="13"/>
  <c r="J20" i="13"/>
  <c r="J31" i="13"/>
  <c r="J33" i="13"/>
  <c r="J21" i="13"/>
  <c r="J25" i="13"/>
  <c r="AJ197" i="1"/>
  <c r="AK197" i="1" s="1"/>
  <c r="R35" i="12"/>
  <c r="AJ306" i="1"/>
  <c r="AK306" i="1" s="1"/>
  <c r="AJ305" i="1"/>
  <c r="AK305" i="1" s="1"/>
  <c r="AJ252" i="1"/>
  <c r="AK252" i="1" s="1"/>
  <c r="AJ251" i="1"/>
  <c r="AK251" i="1" s="1"/>
  <c r="F39" i="13"/>
  <c r="G191" i="9"/>
  <c r="G302" i="1"/>
  <c r="AJ303" i="1" s="1"/>
  <c r="F39" i="12"/>
  <c r="E10" i="13" l="1"/>
  <c r="G13" i="14"/>
  <c r="H7" i="14"/>
  <c r="AM7" i="1"/>
  <c r="AM6" i="1"/>
  <c r="H7" i="15" s="1"/>
  <c r="H8" i="15" s="1"/>
  <c r="C14" i="15" s="1"/>
  <c r="AJ249" i="1"/>
  <c r="AJ196" i="1"/>
  <c r="AN7" i="1"/>
  <c r="AN8" i="1"/>
  <c r="H5" i="14"/>
  <c r="G196" i="9"/>
  <c r="AJ192" i="9"/>
  <c r="S37" i="13"/>
  <c r="M35" i="13"/>
  <c r="M37" i="13" s="1"/>
  <c r="G25" i="13"/>
  <c r="F37" i="13"/>
  <c r="G37" i="13" s="1"/>
  <c r="G15" i="13"/>
  <c r="G20" i="13"/>
  <c r="G18" i="13"/>
  <c r="G33" i="13"/>
  <c r="G27" i="13"/>
  <c r="G39" i="13"/>
  <c r="G19" i="13"/>
  <c r="N35" i="13"/>
  <c r="G21" i="13"/>
  <c r="G31" i="13"/>
  <c r="G29" i="13"/>
  <c r="G249" i="9"/>
  <c r="E10" i="12"/>
  <c r="G39" i="12" s="1"/>
  <c r="AN6" i="9" l="1"/>
  <c r="H8" i="14"/>
  <c r="C14" i="14" s="1"/>
  <c r="AN8" i="9"/>
  <c r="AN6" i="1"/>
  <c r="G14" i="15"/>
  <c r="AN7" i="9"/>
  <c r="N37" i="13"/>
  <c r="F35" i="13"/>
  <c r="M35" i="12"/>
  <c r="M37" i="12" s="1"/>
  <c r="M10" i="13"/>
  <c r="G33" i="12"/>
  <c r="T37" i="12"/>
  <c r="U37" i="12"/>
  <c r="G18" i="12"/>
  <c r="G19" i="12"/>
  <c r="G21" i="12"/>
  <c r="G25" i="12"/>
  <c r="G20" i="12"/>
  <c r="F37" i="12"/>
  <c r="G37" i="12" s="1"/>
  <c r="G27" i="12"/>
  <c r="G29" i="12"/>
  <c r="G15" i="12"/>
  <c r="N35" i="12"/>
  <c r="G31" i="12"/>
  <c r="R37" i="12"/>
  <c r="G14" i="14" l="1"/>
  <c r="N37" i="12"/>
  <c r="F35" i="12"/>
</calcChain>
</file>

<file path=xl/sharedStrings.xml><?xml version="1.0" encoding="utf-8"?>
<sst xmlns="http://schemas.openxmlformats.org/spreadsheetml/2006/main" count="2024" uniqueCount="283">
  <si>
    <t>ZATWIERDZAM</t>
  </si>
  <si>
    <t>W Y D Z I A Ł   Z A R Z Ą D Z A N I A</t>
  </si>
  <si>
    <t>RODZAJ STUDIÓW:</t>
  </si>
  <si>
    <t>STUDIA PIERWSZEGO STOPNIA (LICENCJACKIE 3-LETNIE)</t>
  </si>
  <si>
    <t>FORMA STUDIÓW:</t>
  </si>
  <si>
    <t>STUDIA STACJONARNE</t>
  </si>
  <si>
    <t>KIERUNEK:</t>
  </si>
  <si>
    <t>ZARZĄDZANIE</t>
  </si>
  <si>
    <t>SPECJALNOŚĆ:</t>
  </si>
  <si>
    <t>Pozycja planu</t>
  </si>
  <si>
    <t>NAZWA PRZEDMIOTU</t>
  </si>
  <si>
    <t>Liczba</t>
  </si>
  <si>
    <t>GODZINY</t>
  </si>
  <si>
    <t>ROZKŁAD  ZAJĘĆ  w  SEMESTRZE</t>
  </si>
  <si>
    <t>Razem</t>
  </si>
  <si>
    <t>w tym</t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</si>
  <si>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</si>
  <si>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</si>
  <si>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</si>
  <si>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</si>
  <si>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</si>
  <si>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t>egzami-nów</t>
  </si>
  <si>
    <t>zali-czeń</t>
  </si>
  <si>
    <t>pkt. ECTS</t>
  </si>
  <si>
    <t>W</t>
  </si>
  <si>
    <t>Ć</t>
  </si>
  <si>
    <t xml:space="preserve">L </t>
  </si>
  <si>
    <t>P / S</t>
  </si>
  <si>
    <t>L</t>
  </si>
  <si>
    <t>P/S</t>
  </si>
  <si>
    <t>A.</t>
  </si>
  <si>
    <t>1.</t>
  </si>
  <si>
    <t xml:space="preserve"> </t>
  </si>
  <si>
    <t>2.</t>
  </si>
  <si>
    <t>3.</t>
  </si>
  <si>
    <t>4.</t>
  </si>
  <si>
    <t>Filozofia</t>
  </si>
  <si>
    <t>5.</t>
  </si>
  <si>
    <t>Psychologia</t>
  </si>
  <si>
    <t>6.</t>
  </si>
  <si>
    <t>Ochrona własności  intelektualnej</t>
  </si>
  <si>
    <t>7.</t>
  </si>
  <si>
    <t>8.</t>
  </si>
  <si>
    <t>Wychowanie fizyczne</t>
  </si>
  <si>
    <t xml:space="preserve">RAZEM     </t>
  </si>
  <si>
    <t>PODSUMOWANIE  ARKUSZA  1</t>
  </si>
  <si>
    <t xml:space="preserve">Liczba:  </t>
  </si>
  <si>
    <t>egzaminów</t>
  </si>
  <si>
    <t>zaliczeń</t>
  </si>
  <si>
    <t>UWAGI:</t>
  </si>
  <si>
    <t>Legenda: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</si>
  <si>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</si>
  <si>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</si>
  <si>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</si>
  <si>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</si>
  <si>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</si>
  <si>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</si>
  <si>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</si>
  <si>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>S</t>
  </si>
  <si>
    <t xml:space="preserve"> - seminarium</t>
  </si>
  <si>
    <t xml:space="preserve">T </t>
  </si>
  <si>
    <t xml:space="preserve"> - zajęcia terenowe</t>
  </si>
  <si>
    <t xml:space="preserve"> - egzamin</t>
  </si>
  <si>
    <t>ARKUSZ 1</t>
  </si>
  <si>
    <t>egza-mi-nów</t>
  </si>
  <si>
    <t>B.</t>
  </si>
  <si>
    <t>PRZEDMIOTY  PODSTAWOWE</t>
  </si>
  <si>
    <t>Podstawy zarządzania</t>
  </si>
  <si>
    <t>Nauka o organizacji</t>
  </si>
  <si>
    <t>Mikroekonomia</t>
  </si>
  <si>
    <t>Finanse</t>
  </si>
  <si>
    <t>Prawo</t>
  </si>
  <si>
    <t>Matematyka</t>
  </si>
  <si>
    <t>Statystyka opisowa</t>
  </si>
  <si>
    <t>PODSUMOWANIE  ARKUSZA  1+2</t>
  </si>
  <si>
    <t>ARKUSZ 2</t>
  </si>
  <si>
    <t>ROZKŁAD  ZAJĘĆ  w SEMESTRZE</t>
  </si>
  <si>
    <t>C.</t>
  </si>
  <si>
    <t>PRZEDMIOTY  KIERUNKOWE</t>
  </si>
  <si>
    <t>Rachunkowość finansowa</t>
  </si>
  <si>
    <t>Zarządzanie finansami przedsiębiorstw</t>
  </si>
  <si>
    <t>Zarządzanie projektami</t>
  </si>
  <si>
    <t>Zarządzanie zasobami ludzkimi</t>
  </si>
  <si>
    <t>Zachowania organizacyjne</t>
  </si>
  <si>
    <t xml:space="preserve">Zarządzanie jakością </t>
  </si>
  <si>
    <t>Informatyka w zarządzaniu</t>
  </si>
  <si>
    <t>9.</t>
  </si>
  <si>
    <t>Marketing</t>
  </si>
  <si>
    <t>10.</t>
  </si>
  <si>
    <t>Badania marketingowe</t>
  </si>
  <si>
    <t>11.</t>
  </si>
  <si>
    <t>Innowacja i konkurencyjność przedsiębiorstwa</t>
  </si>
  <si>
    <t>PODSUMOWANIE  ARKUSZA  1+2+3</t>
  </si>
  <si>
    <t>ARKUSZ 3</t>
  </si>
  <si>
    <t>Handel elektroniczny i e-business</t>
  </si>
  <si>
    <t>12.</t>
  </si>
  <si>
    <t>13.</t>
  </si>
  <si>
    <t>14.</t>
  </si>
  <si>
    <t>15.</t>
  </si>
  <si>
    <t>16.</t>
  </si>
  <si>
    <t>Organizacja pracy kierowniczej</t>
  </si>
  <si>
    <t>Seminarium dyplomowe</t>
  </si>
  <si>
    <t>PODSUMOWANIE  ARKUSZA  1+2+3+4</t>
  </si>
  <si>
    <t>ARKUSZ 4</t>
  </si>
  <si>
    <t>Zarządzanie logistyką</t>
  </si>
  <si>
    <t>PODSUMOWANIE  ARKUSZA  1+2+3+5</t>
  </si>
  <si>
    <t>ARKUSZ 5</t>
  </si>
  <si>
    <t>Współczesny rynek usług</t>
  </si>
  <si>
    <t>Podstawy prowadzenia działalności gospodarczej</t>
  </si>
  <si>
    <t>Marketing usług</t>
  </si>
  <si>
    <t>Zarządzanie przedsiębiorstwem handlowym</t>
  </si>
  <si>
    <t>Analiza otoczenia organizacji</t>
  </si>
  <si>
    <t>Techniki organizatorskie i decyzyjne</t>
  </si>
  <si>
    <t>Podstawy marketingowego zarządzania przedsiębiorstwem</t>
  </si>
  <si>
    <t>Planowanie marketingowe</t>
  </si>
  <si>
    <t>Kształtowanie nowych produktów</t>
  </si>
  <si>
    <t>Punkty ECTS</t>
  </si>
  <si>
    <t>x</t>
  </si>
  <si>
    <t>A.1</t>
  </si>
  <si>
    <t>A.2</t>
  </si>
  <si>
    <t>A.8</t>
  </si>
  <si>
    <t>%</t>
  </si>
  <si>
    <t>Przedmioty specjalnościowe</t>
  </si>
  <si>
    <t>Jednostka prowadząca kierunek studiów</t>
  </si>
  <si>
    <t>WYDZIAŁ ZARZĄDZANIA</t>
  </si>
  <si>
    <t>Nazwa kierunku studiów</t>
  </si>
  <si>
    <t>PROFIL OGÓLNOAKADEMICKI</t>
  </si>
  <si>
    <t>Forma studiów</t>
  </si>
  <si>
    <t xml:space="preserve">STACJONARNE </t>
  </si>
  <si>
    <t>Poziom studiów</t>
  </si>
  <si>
    <t xml:space="preserve">OGÓLNA LICZBA GODZIN </t>
  </si>
  <si>
    <t>OGÓLNA LICZBA PKT. ECTS</t>
  </si>
  <si>
    <t>Godziny</t>
  </si>
  <si>
    <t xml:space="preserve">Liczba </t>
  </si>
  <si>
    <t>Praktyka zawodowa</t>
  </si>
  <si>
    <t>Przedmioty kierunkowe</t>
  </si>
  <si>
    <t>Zajęcia do wyboru (co najmniej 30% ECTS)</t>
  </si>
  <si>
    <t>………………………………………………………</t>
  </si>
  <si>
    <t>Prorektor ds. Dydaktycznych i Studenckich</t>
  </si>
  <si>
    <t>nie dotyczy</t>
  </si>
  <si>
    <t>54-55%</t>
  </si>
  <si>
    <t>VII</t>
  </si>
  <si>
    <t>I STOPNIA</t>
  </si>
  <si>
    <t>PROFIL KSZTAŁCENIA:</t>
  </si>
  <si>
    <t>Przygotowanie i złożenie pracy dyplomowej oraz przygotowanie do egzaminu dyplomowego</t>
  </si>
  <si>
    <t>X</t>
  </si>
  <si>
    <t>Socjologia</t>
  </si>
  <si>
    <t>BHP i ergonomia</t>
  </si>
  <si>
    <t>1. ZARZĄDZANIE W HANDLU i USŁUGACH</t>
  </si>
  <si>
    <t>2. MARKETING W ORGANIZACJI</t>
  </si>
  <si>
    <t>Jakościowe badania marketingowe</t>
  </si>
  <si>
    <t>Strategia promocji</t>
  </si>
  <si>
    <t>ARKUSZ 6</t>
  </si>
  <si>
    <t>Pozycje planu</t>
  </si>
  <si>
    <t xml:space="preserve">NIESTACJONARNE </t>
  </si>
  <si>
    <t>STUDIA NIESTACJONARNE</t>
  </si>
  <si>
    <t>Zastosowania informatyki w handlu i usługach</t>
  </si>
  <si>
    <t>D1</t>
  </si>
  <si>
    <t>D2</t>
  </si>
  <si>
    <t>D3</t>
  </si>
  <si>
    <t>D4</t>
  </si>
  <si>
    <t>PODSUMOWANIE  ARKUSZA  1+2+3+6</t>
  </si>
  <si>
    <t>Zajęcia o charakterze praktycznym</t>
  </si>
  <si>
    <r>
      <t xml:space="preserve">sem. </t>
    </r>
    <r>
      <rPr>
        <b/>
        <sz val="10"/>
        <color indexed="8"/>
        <rFont val="Cambria"/>
        <family val="1"/>
        <charset val="238"/>
      </rPr>
      <t>I</t>
    </r>
  </si>
  <si>
    <r>
      <t>sem.</t>
    </r>
    <r>
      <rPr>
        <b/>
        <sz val="10"/>
        <color indexed="8"/>
        <rFont val="Cambria"/>
        <family val="1"/>
        <charset val="238"/>
      </rPr>
      <t xml:space="preserve"> II</t>
    </r>
  </si>
  <si>
    <r>
      <t>sem.</t>
    </r>
    <r>
      <rPr>
        <b/>
        <sz val="10"/>
        <color indexed="8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</si>
  <si>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color indexed="8"/>
        <rFont val="Cambria"/>
        <family val="1"/>
        <charset val="238"/>
      </rPr>
      <t>IV</t>
    </r>
  </si>
  <si>
    <r>
      <t xml:space="preserve">sem. </t>
    </r>
    <r>
      <rPr>
        <b/>
        <sz val="10"/>
        <color indexed="8"/>
        <rFont val="Cambria"/>
        <family val="1"/>
        <charset val="238"/>
      </rPr>
      <t>V</t>
    </r>
  </si>
  <si>
    <r>
      <t xml:space="preserve">sem. </t>
    </r>
    <r>
      <rPr>
        <b/>
        <sz val="10"/>
        <color indexed="8"/>
        <rFont val="Cambria"/>
        <family val="1"/>
        <charset val="238"/>
      </rPr>
      <t>VI</t>
    </r>
  </si>
  <si>
    <t>2015/2016</t>
  </si>
  <si>
    <r>
      <t>ANALIZA ZGODNOŚCI</t>
    </r>
    <r>
      <rPr>
        <b/>
        <sz val="10"/>
        <color indexed="8"/>
        <rFont val="Times New Roman"/>
        <family val="1"/>
        <charset val="238"/>
      </rPr>
      <t xml:space="preserve">  PLANU STUDIÓW Z WYTYCZNYMI DLA RAD PODSTAWOWYCH JEDNOSTEK ORGANIZACYJNYCH </t>
    </r>
  </si>
  <si>
    <t>W SPRAWIE TWORZENIA NOWYCH I WERYFIKACJI  ISTNIEJĄCYCH PROGRAMÓW STUDIÓW W UTP</t>
  </si>
  <si>
    <t>Rok akademicki, od którego obowiązuje plan studiów</t>
  </si>
  <si>
    <t>Numer planu studiów</t>
  </si>
  <si>
    <r>
      <t>B I L A N S   G O D Z I N   I   P U N K T Ó W   E C T S</t>
    </r>
    <r>
      <rPr>
        <b/>
        <vertAlign val="superscript"/>
        <sz val="10"/>
        <color indexed="8"/>
        <rFont val="Times New Roman"/>
        <family val="1"/>
        <charset val="238"/>
      </rPr>
      <t xml:space="preserve"> 1</t>
    </r>
    <r>
      <rPr>
        <b/>
        <sz val="10"/>
        <color indexed="8"/>
        <rFont val="Times New Roman"/>
        <family val="1"/>
        <charset val="238"/>
      </rPr>
      <t xml:space="preserve"> </t>
    </r>
  </si>
  <si>
    <t>Przedmiot/moduł</t>
  </si>
  <si>
    <t xml:space="preserve">Zajęcia z obszaru nauk humanistycznych i nauk społecznych łącznie: </t>
  </si>
  <si>
    <r>
      <t xml:space="preserve">w tym w zakresie ochrony własności intelektualnej i/lub bezpieczeństwa i higieny pracy </t>
    </r>
    <r>
      <rPr>
        <vertAlign val="superscript"/>
        <sz val="10"/>
        <color indexed="8"/>
        <rFont val="Times New Roman"/>
        <family val="1"/>
        <charset val="238"/>
      </rPr>
      <t>2</t>
    </r>
  </si>
  <si>
    <r>
      <t>w tym w zakresie podstaw przedsiębiorczości i uzyskiwania  tzw. kompetencji miękkich</t>
    </r>
    <r>
      <rPr>
        <vertAlign val="superscript"/>
        <sz val="10"/>
        <color indexed="8"/>
        <rFont val="Times New Roman"/>
        <family val="1"/>
        <charset val="238"/>
      </rPr>
      <t xml:space="preserve">  2</t>
    </r>
  </si>
  <si>
    <t>w tym inne zajęcia z zakresu nauk humanistycznych i nauk społecznych, nieujęte w pkt 1 i 2</t>
  </si>
  <si>
    <t xml:space="preserve">Zajęcia z języków obcych </t>
  </si>
  <si>
    <t>Zajęcia z wychowania fizycznego</t>
  </si>
  <si>
    <r>
      <t>Zajęcia z technologii informacyjnych</t>
    </r>
    <r>
      <rPr>
        <b/>
        <vertAlign val="superscript"/>
        <sz val="10"/>
        <color indexed="8"/>
        <rFont val="Times New Roman"/>
        <family val="1"/>
        <charset val="238"/>
      </rPr>
      <t xml:space="preserve">  2</t>
    </r>
  </si>
  <si>
    <r>
      <t xml:space="preserve">Praktyka zawodowa </t>
    </r>
    <r>
      <rPr>
        <b/>
        <vertAlign val="superscript"/>
        <sz val="10"/>
        <color indexed="8"/>
        <rFont val="Times New Roman"/>
        <family val="1"/>
        <charset val="238"/>
      </rPr>
      <t>3</t>
    </r>
  </si>
  <si>
    <t xml:space="preserve">Przygotowanie i złożenie pracy dyplomowej oraz przygotowanie do egzaminu dyplomowego </t>
  </si>
  <si>
    <t xml:space="preserve">Zajęci ogólnouczelniane niezwiązane z kierunkiem studiów lub zajęcia na innym kierunku </t>
  </si>
  <si>
    <t>Przedmioty z zakresu nauk podstawowych</t>
  </si>
  <si>
    <t xml:space="preserve">Zajęcia wymagające bezpośredniego udziału nauczyciela akademickiego </t>
  </si>
  <si>
    <r>
      <t>Zajęcia powiązane z prowadzonymi badaniami naukowymi w dziedzeninie nauki / sztuki związanej z kierunkiem studiów służące zdobywaniu pogłębionej wiedzy i umiejętności prowadzenia badań naukowych</t>
    </r>
    <r>
      <rPr>
        <b/>
        <vertAlign val="superscript"/>
        <sz val="10"/>
        <color indexed="8"/>
        <rFont val="Times New Roman"/>
        <family val="1"/>
        <charset val="238"/>
      </rPr>
      <t xml:space="preserve"> 4</t>
    </r>
  </si>
  <si>
    <r>
      <t>Zajęcia powiązane z praktycznym przygotowaniem zawodowym służące zdobywaniu umiejętności praktycznych i kompetencji społecznych,  prowadzone w warunkach właściwych dla danego zakresu działalności zawodowej, w sposób umożliwiający wykonywanie określonych czynności praktycznych i przez osoby, z których większość posiada doświadczenie zawodowe zdobyte poza uczelnią odpowiadające zakresowi tych zajęć</t>
    </r>
    <r>
      <rPr>
        <b/>
        <vertAlign val="superscript"/>
        <sz val="10"/>
        <color indexed="8"/>
        <rFont val="Times New Roman"/>
        <family val="1"/>
        <charset val="238"/>
      </rPr>
      <t>5</t>
    </r>
  </si>
  <si>
    <t xml:space="preserve">Procentowy udział liczby punktów ECTS dla obszarów kształcenia w programie studiów 
dla kierunków przyporządkowanych do więcej niż jednego obszaru kształcenia </t>
  </si>
  <si>
    <t>2. obszar kształcenia w zakresie …</t>
  </si>
  <si>
    <t>3. obszar kształcenia w zakresie …</t>
  </si>
  <si>
    <t xml:space="preserve">ŁĄCZNIE: </t>
  </si>
  <si>
    <t>100% pkt. ECTS</t>
  </si>
  <si>
    <r>
      <rPr>
        <vertAlign val="superscript"/>
        <sz val="8"/>
        <color indexed="8"/>
        <rFont val="Times New Roman"/>
        <family val="1"/>
        <charset val="238"/>
      </rPr>
      <t>1</t>
    </r>
    <r>
      <rPr>
        <sz val="8"/>
        <color indexed="8"/>
        <rFont val="Times New Roman"/>
        <family val="1"/>
        <charset val="238"/>
      </rPr>
      <t xml:space="preserve"> w ogólnej liczbie godzin i punktów ECTS przewidzianych w planie studiów</t>
    </r>
  </si>
  <si>
    <r>
      <rPr>
        <vertAlign val="superscript"/>
        <sz val="8"/>
        <color indexed="8"/>
        <rFont val="Times New Roman"/>
        <family val="1"/>
        <charset val="238"/>
      </rPr>
      <t>2</t>
    </r>
    <r>
      <rPr>
        <sz val="8"/>
        <color indexed="8"/>
        <rFont val="Times New Roman"/>
        <family val="1"/>
        <charset val="238"/>
      </rPr>
      <t xml:space="preserve">  niewymagane dla studiów II stopnia</t>
    </r>
  </si>
  <si>
    <t>……………………………………………</t>
  </si>
  <si>
    <r>
      <rPr>
        <vertAlign val="superscript"/>
        <sz val="8"/>
        <color indexed="8"/>
        <rFont val="Times New Roman"/>
        <family val="1"/>
        <charset val="238"/>
      </rPr>
      <t xml:space="preserve">3 </t>
    </r>
    <r>
      <rPr>
        <sz val="8"/>
        <color indexed="8"/>
        <rFont val="Times New Roman"/>
        <family val="1"/>
        <charset val="238"/>
      </rPr>
      <t xml:space="preserve">niewymagane na studiach II stopnia o profilu ogólnoakademickim </t>
    </r>
  </si>
  <si>
    <t>pieczątka i podpis kierownika samodzielnej jednostki</t>
  </si>
  <si>
    <r>
      <rPr>
        <vertAlign val="superscript"/>
        <sz val="8"/>
        <color indexed="8"/>
        <rFont val="Times New Roman"/>
        <family val="1"/>
        <charset val="238"/>
      </rPr>
      <t>4</t>
    </r>
    <r>
      <rPr>
        <sz val="8"/>
        <color indexed="8"/>
        <rFont val="Times New Roman"/>
        <family val="1"/>
        <charset val="238"/>
      </rPr>
      <t>dotyczy jedynie studiów o profilu ogólnoakademickim, wymagana realizacja zajęć powiązanych z prowadzonymi badaniami  naukowymi w dziedzinie wyszczególnionej w opisie efektów kształcenia w wymiarze ponad 50% ogólnej liczby pkt. ECTS (wymagane dostosowanie programów prowadzonych kierunków studiów zgodnie z terminem określonym w pkt VII.5 wytycznych Senatu)</t>
    </r>
  </si>
  <si>
    <r>
      <rPr>
        <vertAlign val="superscript"/>
        <sz val="8"/>
        <color indexed="8"/>
        <rFont val="Times New Roman"/>
        <family val="1"/>
        <charset val="238"/>
      </rPr>
      <t>5</t>
    </r>
    <r>
      <rPr>
        <sz val="8"/>
        <color indexed="8"/>
        <rFont val="Times New Roman"/>
        <family val="1"/>
        <charset val="238"/>
      </rPr>
      <t>dotyczy jedynie studiów o profilu praktycznym, wymagana realizacja zajęć powiązanych z praktycznym przygotowaniem zawodowym w wymiarze ponad 50% ogólnej liczby pkt. ECTS (wymagane dostosowanie programów prowadzonych kierunków studiów zgodnie z terminem określonym w pkt VII.5 wytycznych Senatu)</t>
    </r>
  </si>
  <si>
    <t>program studiów uwzględnia szereg przedmiotów z zakresu przedsiębiorczości i uzyskiwania  tzw. kompetencji miękkich</t>
  </si>
  <si>
    <t>program studiów uwzględnia szereg przedmiotów z zakresu  nauk humanistycznych i nauk społecznych</t>
  </si>
  <si>
    <t>A.6, A.7</t>
  </si>
  <si>
    <t>D.1.12, D.2.12
D.3.12, D.3.13</t>
  </si>
  <si>
    <t>D.1.13, D.2.13
D.3.13, D.3.14</t>
  </si>
  <si>
    <t>D.1.11, D.2.11
D.3.11, D.3.12</t>
  </si>
  <si>
    <t>1. obszar kształcenia w zakresie NAUK SPOŁECZNYCH</t>
  </si>
  <si>
    <t>wykłady (min 45%)</t>
  </si>
  <si>
    <t xml:space="preserve">Na wyższych latach obowiązkowe są: ćwiczenia audytoryjne, laboratoryjne, lektoraty, zajęcia: sportowe, terenowe, projektowe, plenerowe i seminaria.  </t>
  </si>
  <si>
    <t xml:space="preserve">1. Dla studentów I roku studiów stacjonarnych I stopnia wszystkie formy zajęć dydaktycznych przewidziane w planie studiów są obowiązkowe. </t>
  </si>
  <si>
    <t>Społeczeństwo informacyjne</t>
  </si>
  <si>
    <t>Zachowania nabywców na rynku</t>
  </si>
  <si>
    <t xml:space="preserve">Informacje ogólne o programie studiów </t>
  </si>
  <si>
    <t>PROFIL:</t>
  </si>
  <si>
    <t>POZIOM STUDIÓW:</t>
  </si>
  <si>
    <t>łączna liczba godzin zajęć dydaktycznych</t>
  </si>
  <si>
    <t xml:space="preserve">godz. 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</si>
  <si>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</si>
  <si>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</si>
  <si>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</si>
  <si>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</si>
  <si>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</si>
  <si>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 xml:space="preserve">      </t>
  </si>
  <si>
    <t>STUDIA  NIESTACJONARNE</t>
  </si>
  <si>
    <t>STUDIA  STACJONARNE</t>
  </si>
  <si>
    <t>STUDIA PIERWSZEGO STOPNIA (3-letnie)</t>
  </si>
  <si>
    <t>2. Studentów obowiązuje zaliczenie na ocenę wszystkich przedmiotów.</t>
  </si>
  <si>
    <r>
      <t>3. Studentów obowiązuje zaliczenie</t>
    </r>
    <r>
      <rPr>
        <b/>
        <sz val="11"/>
        <color theme="1"/>
        <rFont val="Cambria"/>
        <family val="1"/>
        <charset val="238"/>
      </rPr>
      <t xml:space="preserve"> na ocenę praktyki zawodowej</t>
    </r>
    <r>
      <rPr>
        <sz val="11"/>
        <color theme="1"/>
        <rFont val="Cambria"/>
        <family val="1"/>
        <charset val="238"/>
      </rPr>
      <t xml:space="preserve"> w wymiarze 4 tygodni (4 pkt. ECTS).</t>
    </r>
  </si>
  <si>
    <t>specjalność+języki</t>
  </si>
  <si>
    <t>Nowoczesne systemy motywacyjne</t>
  </si>
  <si>
    <t>1 ECTS</t>
  </si>
  <si>
    <t>nakład pracy studenta:</t>
  </si>
  <si>
    <t>godziny</t>
  </si>
  <si>
    <t>ECTS</t>
  </si>
  <si>
    <t>łączna liczba z planu studiów</t>
  </si>
  <si>
    <t>Przygotowanie i złożenie pracy</t>
  </si>
  <si>
    <t>…………………..</t>
  </si>
  <si>
    <t>pieczątka uczelni</t>
  </si>
  <si>
    <t>Liczba godzin w semestrze</t>
  </si>
  <si>
    <t>konsultacje:</t>
  </si>
  <si>
    <t>RAZEM MIN</t>
  </si>
  <si>
    <t>Konsultacje</t>
  </si>
  <si>
    <t>A+B+C</t>
  </si>
  <si>
    <t>razem</t>
  </si>
  <si>
    <t>brakuje:</t>
  </si>
  <si>
    <r>
      <t>Język obcy</t>
    </r>
    <r>
      <rPr>
        <vertAlign val="superscript"/>
        <sz val="12"/>
        <rFont val="Cambria"/>
        <family val="1"/>
        <charset val="238"/>
      </rPr>
      <t>4</t>
    </r>
  </si>
  <si>
    <t>%ECTS</t>
  </si>
  <si>
    <t>Elementy komunikacji interpersonalnej</t>
  </si>
  <si>
    <t>Analiza rynku</t>
  </si>
  <si>
    <t>E- narzędzia wspomagania zarządzania</t>
  </si>
  <si>
    <t>Analiza danych w przedsiębiorstwie</t>
  </si>
  <si>
    <t>Planowanie w przedsiębiorstwie</t>
  </si>
  <si>
    <t>Zarządzanie kryzysowe</t>
  </si>
  <si>
    <t>Prowadzenie działalności gospodarczej</t>
  </si>
  <si>
    <t>Nowoczesne techniki zakupu i sprzedaży</t>
  </si>
  <si>
    <t>Pozyskiwanie środków finansowych</t>
  </si>
  <si>
    <t>Podejmowanie decyzji w przedsiębiorstwie</t>
  </si>
  <si>
    <t>3.ZARZĄDZANIE MAŁĄ I ŚREDNIĄ FIRMĄ</t>
  </si>
  <si>
    <t>Zarządzanie finansami gospodarstw domowych</t>
  </si>
  <si>
    <t xml:space="preserve">Marketing w małej i średniej firmie </t>
  </si>
  <si>
    <t>Polityka społeczna</t>
  </si>
  <si>
    <t>Skinder</t>
  </si>
  <si>
    <t>Organizacja pracy w małym i średnim przedsiębiorstwie</t>
  </si>
  <si>
    <t>- zajęcia realizowane  na odległość  met. synchroniczną</t>
  </si>
  <si>
    <t>PLAN  STUDIÓW  NR  IX</t>
  </si>
  <si>
    <t>Informatyczne wspomaganie pracy biurowej</t>
  </si>
  <si>
    <t>Arkusz kalkulacyjny w zarządzaniu</t>
  </si>
  <si>
    <r>
      <t xml:space="preserve">4. </t>
    </r>
    <r>
      <rPr>
        <b/>
        <sz val="11"/>
        <color theme="1"/>
        <rFont val="Cambria"/>
        <family val="1"/>
        <charset val="238"/>
      </rPr>
      <t xml:space="preserve">Język obcy </t>
    </r>
    <r>
      <rPr>
        <sz val="11"/>
        <color theme="1"/>
        <rFont val="Cambria"/>
        <family val="1"/>
        <charset val="238"/>
      </rPr>
      <t xml:space="preserve">do wyboru spośród: 1. Język angielski. 2. Język niemiecki. 3. Język rosyjski. </t>
    </r>
  </si>
  <si>
    <t>6. Warunkiem zaliczenia ostatniego semestru Seminarium dyplomowego jest przygotowanie i złożenie pracy dyplomowej w systemie APD.</t>
  </si>
  <si>
    <t>5. Język obcy 1-3 semstr 1 ECTS, 4 semestr 2 ECTS.</t>
  </si>
  <si>
    <t>PRZEDMIOTY  OGÓLNE</t>
  </si>
  <si>
    <t>PRZEDMIOTY SPECJALNOŚCIOWE</t>
  </si>
  <si>
    <t>(zgodnie z harmonogramem zjazdów i rozkładem zajęć).</t>
  </si>
  <si>
    <t xml:space="preserve">7. Możliwość realizacji metodą synchroniczną wykładów, które zostaną zaplanowane do realizacji w piątki 
</t>
  </si>
  <si>
    <r>
      <t xml:space="preserve">Obowiązuje od roku akademickiego: </t>
    </r>
    <r>
      <rPr>
        <b/>
        <sz val="16"/>
        <color theme="1"/>
        <rFont val="Cambria"/>
        <family val="1"/>
        <charset val="238"/>
      </rPr>
      <t>2023/2024</t>
    </r>
  </si>
  <si>
    <t>nauki humanistyczne+społeczne</t>
  </si>
  <si>
    <t>nauki o zarządzaniu i jakości+ekonomia i finanse</t>
  </si>
  <si>
    <r>
      <t>Załącznik nr 2 do uchwały</t>
    </r>
    <r>
      <rPr>
        <b/>
        <i/>
        <sz val="12"/>
        <color rgb="FFFF0000"/>
        <rFont val="Cambria"/>
        <family val="1"/>
        <charset val="238"/>
      </rPr>
      <t xml:space="preserve"> nr …/…</t>
    </r>
    <r>
      <rPr>
        <b/>
        <i/>
        <sz val="12"/>
        <color theme="1"/>
        <rFont val="Cambria"/>
        <family val="1"/>
        <charset val="238"/>
      </rPr>
      <t xml:space="preserve"> Senatu PBŚ z dnia 22 lutego 2023 r. </t>
    </r>
  </si>
  <si>
    <r>
      <t>Załącznik nr 2 do uchwał</t>
    </r>
    <r>
      <rPr>
        <b/>
        <i/>
        <sz val="10"/>
        <color rgb="FFFF0000"/>
        <rFont val="Arial CE"/>
        <charset val="238"/>
      </rPr>
      <t xml:space="preserve">y nr …/… </t>
    </r>
    <r>
      <rPr>
        <b/>
        <i/>
        <sz val="10"/>
        <rFont val="Arial CE"/>
        <charset val="238"/>
      </rPr>
      <t xml:space="preserve">Senatu PBŚ
 z dnia 22 lutego 2023 r. </t>
    </r>
  </si>
  <si>
    <r>
      <t>Załącznik nr 2 do uchwały</t>
    </r>
    <r>
      <rPr>
        <b/>
        <i/>
        <sz val="12"/>
        <color rgb="FFFF0000"/>
        <rFont val="Cambria"/>
        <family val="1"/>
        <charset val="238"/>
      </rPr>
      <t xml:space="preserve"> </t>
    </r>
    <r>
      <rPr>
        <b/>
        <i/>
        <sz val="12"/>
        <rFont val="Cambria"/>
        <family val="1"/>
        <charset val="238"/>
      </rPr>
      <t>nr 5/478</t>
    </r>
    <r>
      <rPr>
        <b/>
        <i/>
        <sz val="12"/>
        <color theme="1"/>
        <rFont val="Cambria"/>
        <family val="1"/>
        <charset val="238"/>
      </rPr>
      <t xml:space="preserve"> Senatu PBŚ z dnia 23 lutego 2023 r. </t>
    </r>
  </si>
  <si>
    <t xml:space="preserve">Załącznik nr 2 do uchwały nr 5/476 Senatu PBŚ
 z dnia 23 lutego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</si>
</sst>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.0%"/>
  </numFmts>
  <fonts count="71">
    <font>
      <sz val="10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Cambria"/>
      <family val="1"/>
      <charset val="238"/>
    </font>
    <font>
      <sz val="12"/>
      <name val="Cambria"/>
      <family val="1"/>
      <charset val="238"/>
    </font>
    <font>
      <b/>
      <sz val="32"/>
      <name val="Cambria"/>
      <family val="1"/>
      <charset val="238"/>
    </font>
    <font>
      <b/>
      <sz val="12"/>
      <name val="Cambria"/>
      <family val="1"/>
      <charset val="238"/>
    </font>
    <font>
      <sz val="11"/>
      <name val="Cambria"/>
      <family val="1"/>
      <charset val="238"/>
    </font>
    <font>
      <i/>
      <sz val="12"/>
      <name val="Cambria"/>
      <family val="1"/>
      <charset val="238"/>
    </font>
    <font>
      <i/>
      <sz val="11"/>
      <name val="Cambria"/>
      <family val="1"/>
      <charset val="238"/>
    </font>
    <font>
      <b/>
      <sz val="12"/>
      <color indexed="8"/>
      <name val="Cambria"/>
      <family val="1"/>
      <charset val="238"/>
    </font>
    <font>
      <sz val="9"/>
      <name val="Cambria"/>
      <family val="1"/>
      <charset val="238"/>
    </font>
    <font>
      <vertAlign val="superscript"/>
      <sz val="10"/>
      <name val="Cambria"/>
      <family val="1"/>
      <charset val="238"/>
    </font>
    <font>
      <b/>
      <sz val="10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11"/>
      <name val="Cambria"/>
      <family val="1"/>
      <charset val="238"/>
    </font>
    <font>
      <sz val="9.5"/>
      <name val="Cambria"/>
      <family val="1"/>
      <charset val="238"/>
    </font>
    <font>
      <b/>
      <sz val="11"/>
      <color indexed="10"/>
      <name val="Cambria"/>
      <family val="1"/>
      <charset val="238"/>
    </font>
    <font>
      <sz val="12"/>
      <color indexed="12"/>
      <name val="Cambria"/>
      <family val="1"/>
      <charset val="238"/>
    </font>
    <font>
      <b/>
      <sz val="14"/>
      <name val="Cambria"/>
      <family val="1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color indexed="8"/>
      <name val="Times New Roman"/>
      <family val="1"/>
      <charset val="238"/>
    </font>
    <font>
      <sz val="10"/>
      <name val="Bookman Old Style"/>
      <family val="1"/>
      <charset val="238"/>
    </font>
    <font>
      <sz val="12"/>
      <name val="Bookman Old Style"/>
      <family val="1"/>
      <charset val="238"/>
    </font>
    <font>
      <b/>
      <sz val="28"/>
      <name val="Bookman Old Style"/>
      <family val="1"/>
      <charset val="238"/>
    </font>
    <font>
      <b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10"/>
      <color indexed="8"/>
      <name val="Cambria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0"/>
      <color theme="1"/>
      <name val="Arial CE"/>
      <family val="2"/>
      <charset val="238"/>
    </font>
    <font>
      <b/>
      <sz val="10"/>
      <color theme="0"/>
      <name val="Arial CE"/>
      <charset val="238"/>
    </font>
    <font>
      <b/>
      <sz val="12"/>
      <color theme="1"/>
      <name val="Cambria"/>
      <family val="1"/>
      <charset val="238"/>
    </font>
    <font>
      <b/>
      <sz val="28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sz val="10"/>
      <color theme="1"/>
      <name val="Cambria"/>
      <family val="1"/>
      <charset val="238"/>
    </font>
    <font>
      <i/>
      <sz val="12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0"/>
      <color theme="1"/>
      <name val="Cambria"/>
      <family val="1"/>
      <charset val="238"/>
    </font>
    <font>
      <b/>
      <sz val="12"/>
      <color theme="1"/>
      <name val="Arial CE"/>
      <family val="2"/>
      <charset val="238"/>
    </font>
    <font>
      <sz val="12"/>
      <color rgb="FFFF0000"/>
      <name val="Cambria"/>
      <family val="1"/>
      <charset val="238"/>
    </font>
    <font>
      <b/>
      <sz val="16"/>
      <color theme="1"/>
      <name val="Cambria"/>
      <family val="1"/>
      <charset val="238"/>
    </font>
    <font>
      <b/>
      <vertAlign val="superscript"/>
      <sz val="10"/>
      <color indexed="8"/>
      <name val="Times New Roman"/>
      <family val="1"/>
      <charset val="238"/>
    </font>
    <font>
      <vertAlign val="superscript"/>
      <sz val="10"/>
      <color indexed="8"/>
      <name val="Times New Roman"/>
      <family val="1"/>
      <charset val="238"/>
    </font>
    <font>
      <b/>
      <sz val="10"/>
      <color theme="7" tint="0.79998168889431442"/>
      <name val="Times New Roman"/>
      <family val="1"/>
      <charset val="238"/>
    </font>
    <font>
      <sz val="8"/>
      <color indexed="8"/>
      <name val="Times New Roman"/>
      <family val="1"/>
      <charset val="238"/>
    </font>
    <font>
      <vertAlign val="superscript"/>
      <sz val="8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Palatino Linotype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u/>
      <sz val="12"/>
      <name val="Cambria"/>
      <family val="1"/>
      <charset val="238"/>
    </font>
    <font>
      <b/>
      <sz val="10"/>
      <name val="Arial CE"/>
      <charset val="238"/>
    </font>
    <font>
      <b/>
      <sz val="14"/>
      <name val="Arial CE"/>
      <charset val="238"/>
    </font>
    <font>
      <sz val="11"/>
      <color theme="3"/>
      <name val="Arial CE"/>
      <charset val="238"/>
    </font>
    <font>
      <sz val="10"/>
      <color rgb="FFFF0000"/>
      <name val="Arial CE"/>
      <family val="2"/>
      <charset val="238"/>
    </font>
    <font>
      <sz val="8"/>
      <name val="Arial CE"/>
      <family val="2"/>
      <charset val="238"/>
    </font>
    <font>
      <b/>
      <sz val="14"/>
      <color theme="1"/>
      <name val="Arial CE"/>
      <charset val="238"/>
    </font>
    <font>
      <sz val="10"/>
      <color rgb="FFFF0000"/>
      <name val="Cambria"/>
      <family val="1"/>
      <charset val="238"/>
    </font>
    <font>
      <b/>
      <sz val="12"/>
      <color theme="1"/>
      <name val="Arial CE"/>
      <charset val="238"/>
    </font>
    <font>
      <b/>
      <i/>
      <sz val="12"/>
      <color theme="1"/>
      <name val="Cambria"/>
      <family val="1"/>
      <charset val="238"/>
    </font>
    <font>
      <b/>
      <i/>
      <sz val="12"/>
      <color rgb="FFFF0000"/>
      <name val="Cambria"/>
      <family val="1"/>
      <charset val="238"/>
    </font>
    <font>
      <b/>
      <i/>
      <sz val="10"/>
      <name val="Arial CE"/>
      <charset val="238"/>
    </font>
    <font>
      <b/>
      <i/>
      <sz val="10"/>
      <color rgb="FFFF0000"/>
      <name val="Arial CE"/>
      <charset val="238"/>
    </font>
    <font>
      <b/>
      <i/>
      <sz val="12"/>
      <name val="Cambria"/>
      <family val="1"/>
      <charset val="238"/>
    </font>
    <font>
      <b/>
      <i/>
      <sz val="10"/>
      <color theme="1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52"/>
        <bgColor indexed="51"/>
      </patternFill>
    </fill>
    <fill>
      <patternFill patternType="solid">
        <fgColor rgb="FFFFFF00"/>
        <bgColor indexed="3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</fills>
  <borders count="266">
    <border>
      <left/>
      <right/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double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/>
      <right style="double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double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double">
        <color indexed="8"/>
      </left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 style="medium">
        <color indexed="8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8"/>
      </right>
      <top style="medium">
        <color indexed="64"/>
      </top>
      <bottom/>
      <diagonal/>
    </border>
    <border>
      <left style="medium">
        <color indexed="8"/>
      </left>
      <right style="double">
        <color indexed="8"/>
      </right>
      <top style="medium">
        <color indexed="64"/>
      </top>
      <bottom/>
      <diagonal/>
    </border>
    <border>
      <left style="double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</borders>
  <cellStyleXfs count="8">
    <xf numFmtId="0" fontId="0" fillId="0" borderId="0"/>
    <xf numFmtId="0" fontId="30" fillId="0" borderId="0"/>
    <xf numFmtId="0" fontId="20" fillId="0" borderId="0"/>
    <xf numFmtId="0" fontId="21" fillId="0" borderId="0"/>
    <xf numFmtId="9" fontId="20" fillId="0" borderId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ill="0" applyBorder="0" applyAlignment="0" applyProtection="0"/>
    <xf numFmtId="0" fontId="1" fillId="0" borderId="0"/>
  </cellStyleXfs>
  <cellXfs count="8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2" fillId="0" borderId="29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3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7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9" fontId="2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9" fontId="20" fillId="0" borderId="53" xfId="4" applyBorder="1" applyAlignment="1">
      <alignment horizontal="center" vertical="center"/>
    </xf>
    <xf numFmtId="0" fontId="23" fillId="0" borderId="54" xfId="0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9" fontId="20" fillId="0" borderId="55" xfId="4" applyBorder="1" applyAlignment="1">
      <alignment horizontal="center" vertical="center"/>
    </xf>
    <xf numFmtId="9" fontId="20" fillId="0" borderId="57" xfId="4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4" fontId="14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/>
    </xf>
    <xf numFmtId="0" fontId="33" fillId="0" borderId="58" xfId="0" applyFont="1" applyBorder="1" applyAlignment="1">
      <alignment vertical="center"/>
    </xf>
    <xf numFmtId="0" fontId="33" fillId="0" borderId="59" xfId="0" applyFont="1" applyBorder="1" applyAlignment="1">
      <alignment vertical="center"/>
    </xf>
    <xf numFmtId="0" fontId="33" fillId="3" borderId="20" xfId="0" applyFont="1" applyFill="1" applyBorder="1" applyAlignment="1">
      <alignment horizontal="center" vertical="center"/>
    </xf>
    <xf numFmtId="0" fontId="33" fillId="0" borderId="9" xfId="0" applyFont="1" applyBorder="1" applyAlignment="1">
      <alignment vertical="center"/>
    </xf>
    <xf numFmtId="0" fontId="33" fillId="0" borderId="35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11" xfId="0" applyFont="1" applyBorder="1" applyAlignment="1">
      <alignment horizontal="left" vertical="center"/>
    </xf>
    <xf numFmtId="0" fontId="33" fillId="0" borderId="11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3" fillId="0" borderId="65" xfId="0" applyFont="1" applyBorder="1" applyAlignment="1">
      <alignment horizontal="center" vertical="center"/>
    </xf>
    <xf numFmtId="0" fontId="3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9" fontId="20" fillId="0" borderId="0" xfId="4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3" fillId="0" borderId="17" xfId="0" applyFont="1" applyBorder="1" applyAlignment="1">
      <alignment horizontal="left" vertical="center" wrapText="1"/>
    </xf>
    <xf numFmtId="0" fontId="5" fillId="6" borderId="0" xfId="0" applyFont="1" applyFill="1" applyAlignment="1">
      <alignment vertical="center"/>
    </xf>
    <xf numFmtId="0" fontId="33" fillId="0" borderId="13" xfId="0" applyFont="1" applyBorder="1" applyAlignment="1">
      <alignment horizontal="center" vertical="center"/>
    </xf>
    <xf numFmtId="0" fontId="33" fillId="0" borderId="34" xfId="0" applyFont="1" applyBorder="1" applyAlignment="1">
      <alignment horizontal="left" vertical="center"/>
    </xf>
    <xf numFmtId="0" fontId="2" fillId="0" borderId="69" xfId="0" applyFont="1" applyBorder="1" applyAlignment="1">
      <alignment vertical="center"/>
    </xf>
    <xf numFmtId="0" fontId="2" fillId="0" borderId="88" xfId="0" applyFont="1" applyBorder="1" applyAlignment="1">
      <alignment vertical="center"/>
    </xf>
    <xf numFmtId="0" fontId="2" fillId="0" borderId="89" xfId="0" applyFont="1" applyBorder="1" applyAlignment="1">
      <alignment vertical="center"/>
    </xf>
    <xf numFmtId="0" fontId="2" fillId="0" borderId="90" xfId="0" applyFont="1" applyBorder="1" applyAlignment="1">
      <alignment vertical="center"/>
    </xf>
    <xf numFmtId="0" fontId="2" fillId="0" borderId="86" xfId="0" applyFont="1" applyBorder="1" applyAlignment="1">
      <alignment vertical="center"/>
    </xf>
    <xf numFmtId="0" fontId="2" fillId="0" borderId="66" xfId="0" applyFont="1" applyBorder="1" applyAlignment="1">
      <alignment vertical="center"/>
    </xf>
    <xf numFmtId="0" fontId="2" fillId="0" borderId="91" xfId="0" applyFont="1" applyBorder="1" applyAlignment="1">
      <alignment vertical="center"/>
    </xf>
    <xf numFmtId="0" fontId="2" fillId="0" borderId="92" xfId="0" applyFont="1" applyBorder="1" applyAlignment="1">
      <alignment vertical="center"/>
    </xf>
    <xf numFmtId="0" fontId="2" fillId="0" borderId="93" xfId="0" applyFont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87" xfId="0" applyFont="1" applyBorder="1" applyAlignment="1">
      <alignment vertical="center"/>
    </xf>
    <xf numFmtId="0" fontId="2" fillId="0" borderId="57" xfId="0" applyFont="1" applyBorder="1" applyAlignment="1">
      <alignment vertical="center"/>
    </xf>
    <xf numFmtId="0" fontId="2" fillId="0" borderId="96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10" fontId="35" fillId="0" borderId="0" xfId="4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0" borderId="0" xfId="1" applyFont="1"/>
    <xf numFmtId="0" fontId="33" fillId="3" borderId="18" xfId="0" applyFont="1" applyFill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7" borderId="6" xfId="0" applyFont="1" applyFill="1" applyBorder="1" applyAlignment="1">
      <alignment horizontal="center" vertical="center"/>
    </xf>
    <xf numFmtId="0" fontId="33" fillId="0" borderId="100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/>
    </xf>
    <xf numFmtId="0" fontId="33" fillId="7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vertical="center"/>
    </xf>
    <xf numFmtId="0" fontId="33" fillId="0" borderId="96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33" fillId="0" borderId="37" xfId="0" applyFont="1" applyBorder="1" applyAlignment="1">
      <alignment horizontal="center" vertical="center"/>
    </xf>
    <xf numFmtId="0" fontId="33" fillId="3" borderId="13" xfId="0" applyFont="1" applyFill="1" applyBorder="1" applyAlignment="1">
      <alignment horizontal="center" vertical="center"/>
    </xf>
    <xf numFmtId="0" fontId="33" fillId="3" borderId="15" xfId="0" applyFont="1" applyFill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6" fillId="0" borderId="0" xfId="0" applyFont="1" applyAlignment="1">
      <alignment horizontal="left" vertical="center"/>
    </xf>
    <xf numFmtId="0" fontId="38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3" fillId="0" borderId="3" xfId="0" applyFont="1" applyBorder="1" applyAlignment="1">
      <alignment vertical="center"/>
    </xf>
    <xf numFmtId="0" fontId="36" fillId="0" borderId="3" xfId="0" applyFont="1" applyBorder="1" applyAlignment="1">
      <alignment horizontal="left" vertical="center"/>
    </xf>
    <xf numFmtId="0" fontId="33" fillId="0" borderId="3" xfId="0" applyFont="1" applyBorder="1" applyAlignment="1">
      <alignment horizontal="left" vertical="center"/>
    </xf>
    <xf numFmtId="0" fontId="33" fillId="0" borderId="3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7" borderId="16" xfId="0" applyFont="1" applyFill="1" applyBorder="1" applyAlignment="1">
      <alignment horizontal="center" vertical="center"/>
    </xf>
    <xf numFmtId="0" fontId="33" fillId="3" borderId="19" xfId="0" applyFont="1" applyFill="1" applyBorder="1" applyAlignment="1">
      <alignment horizontal="center" vertical="center"/>
    </xf>
    <xf numFmtId="0" fontId="33" fillId="3" borderId="101" xfId="0" applyFont="1" applyFill="1" applyBorder="1" applyAlignment="1">
      <alignment horizontal="center" vertical="center"/>
    </xf>
    <xf numFmtId="0" fontId="33" fillId="3" borderId="102" xfId="0" applyFont="1" applyFill="1" applyBorder="1" applyAlignment="1">
      <alignment horizontal="center" vertical="center"/>
    </xf>
    <xf numFmtId="0" fontId="33" fillId="3" borderId="37" xfId="0" applyFont="1" applyFill="1" applyBorder="1" applyAlignment="1">
      <alignment horizontal="center" vertical="center"/>
    </xf>
    <xf numFmtId="0" fontId="33" fillId="3" borderId="38" xfId="0" applyFont="1" applyFill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3" fillId="3" borderId="46" xfId="0" applyFont="1" applyFill="1" applyBorder="1" applyAlignment="1">
      <alignment horizontal="center" vertical="center"/>
    </xf>
    <xf numFmtId="0" fontId="33" fillId="4" borderId="103" xfId="0" applyFont="1" applyFill="1" applyBorder="1" applyAlignment="1">
      <alignment horizontal="center" vertical="center"/>
    </xf>
    <xf numFmtId="0" fontId="33" fillId="4" borderId="24" xfId="0" applyFont="1" applyFill="1" applyBorder="1" applyAlignment="1">
      <alignment horizontal="center" vertical="center"/>
    </xf>
    <xf numFmtId="0" fontId="33" fillId="4" borderId="104" xfId="0" applyFont="1" applyFill="1" applyBorder="1" applyAlignment="1">
      <alignment horizontal="center" vertical="center"/>
    </xf>
    <xf numFmtId="0" fontId="33" fillId="4" borderId="25" xfId="0" applyFont="1" applyFill="1" applyBorder="1" applyAlignment="1">
      <alignment horizontal="center" vertical="center"/>
    </xf>
    <xf numFmtId="0" fontId="41" fillId="0" borderId="26" xfId="0" applyFont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1" fillId="0" borderId="32" xfId="0" applyFont="1" applyBorder="1" applyAlignment="1">
      <alignment horizontal="center" vertical="center"/>
    </xf>
    <xf numFmtId="0" fontId="41" fillId="0" borderId="33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33" fillId="5" borderId="13" xfId="0" applyFont="1" applyFill="1" applyBorder="1" applyAlignment="1">
      <alignment vertical="center"/>
    </xf>
    <xf numFmtId="0" fontId="36" fillId="0" borderId="3" xfId="0" applyFont="1" applyBorder="1" applyAlignment="1">
      <alignment vertical="center"/>
    </xf>
    <xf numFmtId="0" fontId="33" fillId="0" borderId="17" xfId="0" applyFont="1" applyBorder="1" applyAlignment="1">
      <alignment vertical="center"/>
    </xf>
    <xf numFmtId="0" fontId="36" fillId="0" borderId="17" xfId="0" applyFont="1" applyBorder="1" applyAlignment="1">
      <alignment vertical="center"/>
    </xf>
    <xf numFmtId="0" fontId="36" fillId="0" borderId="17" xfId="0" applyFont="1" applyBorder="1" applyAlignment="1">
      <alignment horizontal="left" vertical="center"/>
    </xf>
    <xf numFmtId="0" fontId="33" fillId="0" borderId="17" xfId="0" applyFont="1" applyBorder="1" applyAlignment="1">
      <alignment horizontal="left" vertical="center"/>
    </xf>
    <xf numFmtId="0" fontId="33" fillId="0" borderId="17" xfId="0" applyFont="1" applyBorder="1" applyAlignment="1">
      <alignment horizontal="center" vertical="center"/>
    </xf>
    <xf numFmtId="0" fontId="40" fillId="0" borderId="17" xfId="0" applyFont="1" applyBorder="1" applyAlignment="1">
      <alignment horizontal="center" vertical="center"/>
    </xf>
    <xf numFmtId="0" fontId="33" fillId="7" borderId="30" xfId="0" applyFont="1" applyFill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33" fillId="7" borderId="18" xfId="0" applyFont="1" applyFill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33" fillId="7" borderId="10" xfId="0" applyFont="1" applyFill="1" applyBorder="1" applyAlignment="1">
      <alignment horizontal="center" vertical="center"/>
    </xf>
    <xf numFmtId="0" fontId="33" fillId="7" borderId="37" xfId="0" applyFont="1" applyFill="1" applyBorder="1" applyAlignment="1">
      <alignment horizontal="center" vertical="center"/>
    </xf>
    <xf numFmtId="0" fontId="39" fillId="0" borderId="39" xfId="0" applyFont="1" applyBorder="1" applyAlignment="1">
      <alignment vertical="center"/>
    </xf>
    <xf numFmtId="0" fontId="39" fillId="0" borderId="13" xfId="0" applyFont="1" applyBorder="1" applyAlignment="1">
      <alignment vertical="center"/>
    </xf>
    <xf numFmtId="0" fontId="39" fillId="0" borderId="11" xfId="0" applyFont="1" applyBorder="1" applyAlignment="1">
      <alignment vertical="center"/>
    </xf>
    <xf numFmtId="0" fontId="39" fillId="0" borderId="40" xfId="0" applyFont="1" applyBorder="1" applyAlignment="1">
      <alignment vertical="center"/>
    </xf>
    <xf numFmtId="0" fontId="39" fillId="0" borderId="105" xfId="0" applyFont="1" applyBorder="1" applyAlignment="1">
      <alignment vertical="center"/>
    </xf>
    <xf numFmtId="0" fontId="39" fillId="0" borderId="16" xfId="0" applyFont="1" applyBorder="1" applyAlignment="1">
      <alignment vertical="center"/>
    </xf>
    <xf numFmtId="0" fontId="32" fillId="4" borderId="103" xfId="0" applyFont="1" applyFill="1" applyBorder="1" applyAlignment="1">
      <alignment horizontal="center" vertical="center"/>
    </xf>
    <xf numFmtId="0" fontId="32" fillId="4" borderId="24" xfId="0" applyFont="1" applyFill="1" applyBorder="1" applyAlignment="1">
      <alignment horizontal="center" vertical="center"/>
    </xf>
    <xf numFmtId="0" fontId="32" fillId="4" borderId="104" xfId="0" applyFont="1" applyFill="1" applyBorder="1" applyAlignment="1">
      <alignment horizontal="center" vertical="center"/>
    </xf>
    <xf numFmtId="0" fontId="32" fillId="4" borderId="25" xfId="0" applyFont="1" applyFill="1" applyBorder="1" applyAlignment="1">
      <alignment horizontal="center" vertical="center"/>
    </xf>
    <xf numFmtId="0" fontId="32" fillId="4" borderId="106" xfId="0" applyFont="1" applyFill="1" applyBorder="1" applyAlignment="1">
      <alignment horizontal="center" vertical="center"/>
    </xf>
    <xf numFmtId="0" fontId="39" fillId="0" borderId="5" xfId="0" applyFont="1" applyBorder="1" applyAlignment="1">
      <alignment vertical="center"/>
    </xf>
    <xf numFmtId="0" fontId="42" fillId="0" borderId="5" xfId="0" applyFont="1" applyBorder="1" applyAlignment="1">
      <alignment horizontal="left" vertical="center"/>
    </xf>
    <xf numFmtId="0" fontId="39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left" vertical="center"/>
    </xf>
    <xf numFmtId="0" fontId="33" fillId="0" borderId="101" xfId="0" applyFont="1" applyBorder="1" applyAlignment="1">
      <alignment horizontal="center" vertical="center"/>
    </xf>
    <xf numFmtId="0" fontId="41" fillId="4" borderId="103" xfId="0" applyFont="1" applyFill="1" applyBorder="1" applyAlignment="1">
      <alignment horizontal="center" vertical="center"/>
    </xf>
    <xf numFmtId="0" fontId="41" fillId="4" borderId="24" xfId="0" applyFont="1" applyFill="1" applyBorder="1" applyAlignment="1">
      <alignment horizontal="center" vertical="center"/>
    </xf>
    <xf numFmtId="0" fontId="41" fillId="4" borderId="106" xfId="0" applyFont="1" applyFill="1" applyBorder="1" applyAlignment="1">
      <alignment horizontal="center" vertical="center"/>
    </xf>
    <xf numFmtId="0" fontId="41" fillId="4" borderId="104" xfId="0" applyFont="1" applyFill="1" applyBorder="1" applyAlignment="1">
      <alignment horizontal="center" vertical="center"/>
    </xf>
    <xf numFmtId="0" fontId="41" fillId="4" borderId="25" xfId="0" applyFont="1" applyFill="1" applyBorder="1" applyAlignment="1">
      <alignment horizontal="center" vertical="center"/>
    </xf>
    <xf numFmtId="0" fontId="41" fillId="4" borderId="43" xfId="0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164" fontId="41" fillId="0" borderId="0" xfId="0" applyNumberFormat="1" applyFont="1" applyAlignment="1">
      <alignment horizontal="center" vertical="center"/>
    </xf>
    <xf numFmtId="0" fontId="33" fillId="0" borderId="69" xfId="0" applyFont="1" applyBorder="1" applyAlignment="1">
      <alignment horizontal="center" vertical="center"/>
    </xf>
    <xf numFmtId="0" fontId="33" fillId="3" borderId="8" xfId="0" applyFont="1" applyFill="1" applyBorder="1" applyAlignment="1">
      <alignment horizontal="center" vertical="center"/>
    </xf>
    <xf numFmtId="164" fontId="41" fillId="0" borderId="0" xfId="0" applyNumberFormat="1" applyFont="1" applyAlignment="1">
      <alignment vertical="center"/>
    </xf>
    <xf numFmtId="0" fontId="39" fillId="0" borderId="107" xfId="0" applyFont="1" applyBorder="1" applyAlignment="1">
      <alignment vertical="center"/>
    </xf>
    <xf numFmtId="9" fontId="0" fillId="0" borderId="53" xfId="4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4" fillId="0" borderId="17" xfId="0" applyFont="1" applyBorder="1" applyAlignment="1">
      <alignment horizontal="left" vertical="center"/>
    </xf>
    <xf numFmtId="0" fontId="17" fillId="0" borderId="179" xfId="0" applyFont="1" applyBorder="1" applyAlignment="1">
      <alignment horizontal="left" vertical="center"/>
    </xf>
    <xf numFmtId="0" fontId="3" fillId="0" borderId="181" xfId="0" applyFont="1" applyBorder="1" applyAlignment="1">
      <alignment horizontal="left" vertical="center"/>
    </xf>
    <xf numFmtId="0" fontId="17" fillId="0" borderId="182" xfId="0" applyFont="1" applyBorder="1" applyAlignment="1">
      <alignment horizontal="left" vertical="center"/>
    </xf>
    <xf numFmtId="10" fontId="20" fillId="0" borderId="0" xfId="4" applyNumberFormat="1"/>
    <xf numFmtId="0" fontId="22" fillId="0" borderId="0" xfId="7" applyFont="1"/>
    <xf numFmtId="0" fontId="26" fillId="0" borderId="0" xfId="7" applyFont="1" applyAlignment="1">
      <alignment horizontal="center"/>
    </xf>
    <xf numFmtId="0" fontId="22" fillId="0" borderId="53" xfId="7" applyFont="1" applyBorder="1" applyAlignment="1">
      <alignment horizontal="left"/>
    </xf>
    <xf numFmtId="0" fontId="22" fillId="0" borderId="83" xfId="7" applyFont="1" applyBorder="1" applyAlignment="1">
      <alignment horizontal="left"/>
    </xf>
    <xf numFmtId="0" fontId="22" fillId="0" borderId="171" xfId="7" applyFont="1" applyBorder="1" applyAlignment="1">
      <alignment horizontal="left"/>
    </xf>
    <xf numFmtId="0" fontId="26" fillId="9" borderId="110" xfId="7" applyFont="1" applyFill="1" applyBorder="1"/>
    <xf numFmtId="0" fontId="27" fillId="9" borderId="111" xfId="7" applyFont="1" applyFill="1" applyBorder="1"/>
    <xf numFmtId="0" fontId="26" fillId="8" borderId="175" xfId="7" applyFont="1" applyFill="1" applyBorder="1" applyAlignment="1">
      <alignment horizontal="center" vertical="center"/>
    </xf>
    <xf numFmtId="0" fontId="26" fillId="8" borderId="81" xfId="7" applyFont="1" applyFill="1" applyBorder="1" applyAlignment="1">
      <alignment horizontal="center" vertical="center"/>
    </xf>
    <xf numFmtId="0" fontId="26" fillId="8" borderId="78" xfId="7" applyFont="1" applyFill="1" applyBorder="1" applyAlignment="1">
      <alignment horizontal="center" vertical="center"/>
    </xf>
    <xf numFmtId="0" fontId="26" fillId="8" borderId="194" xfId="7" applyFont="1" applyFill="1" applyBorder="1" applyAlignment="1">
      <alignment horizontal="center" vertical="center"/>
    </xf>
    <xf numFmtId="0" fontId="22" fillId="0" borderId="0" xfId="7" applyFont="1" applyAlignment="1">
      <alignment vertical="center"/>
    </xf>
    <xf numFmtId="0" fontId="22" fillId="0" borderId="85" xfId="7" applyFont="1" applyBorder="1" applyAlignment="1">
      <alignment horizontal="center" vertical="center"/>
    </xf>
    <xf numFmtId="0" fontId="22" fillId="0" borderId="69" xfId="7" applyFont="1" applyBorder="1" applyAlignment="1">
      <alignment horizontal="center" vertical="center"/>
    </xf>
    <xf numFmtId="0" fontId="22" fillId="0" borderId="53" xfId="7" applyFont="1" applyBorder="1" applyAlignment="1">
      <alignment horizontal="center" vertical="center"/>
    </xf>
    <xf numFmtId="0" fontId="22" fillId="9" borderId="69" xfId="7" applyFont="1" applyFill="1" applyBorder="1" applyAlignment="1">
      <alignment horizontal="center" vertical="center"/>
    </xf>
    <xf numFmtId="0" fontId="22" fillId="0" borderId="84" xfId="7" applyFont="1" applyBorder="1" applyAlignment="1">
      <alignment horizontal="center" vertical="center"/>
    </xf>
    <xf numFmtId="0" fontId="22" fillId="0" borderId="87" xfId="7" applyFont="1" applyBorder="1" applyAlignment="1">
      <alignment horizontal="center" vertical="center"/>
    </xf>
    <xf numFmtId="0" fontId="22" fillId="0" borderId="56" xfId="7" applyFont="1" applyBorder="1" applyAlignment="1">
      <alignment horizontal="center" vertical="center"/>
    </xf>
    <xf numFmtId="0" fontId="22" fillId="0" borderId="170" xfId="7" applyFont="1" applyBorder="1" applyAlignment="1">
      <alignment horizontal="center" vertical="center"/>
    </xf>
    <xf numFmtId="0" fontId="22" fillId="0" borderId="69" xfId="7" applyFont="1" applyBorder="1" applyAlignment="1">
      <alignment vertical="center"/>
    </xf>
    <xf numFmtId="0" fontId="22" fillId="9" borderId="69" xfId="7" applyFont="1" applyFill="1" applyBorder="1" applyAlignment="1">
      <alignment vertical="center"/>
    </xf>
    <xf numFmtId="0" fontId="22" fillId="8" borderId="82" xfId="7" applyFont="1" applyFill="1" applyBorder="1" applyAlignment="1">
      <alignment horizontal="center" vertical="center"/>
    </xf>
    <xf numFmtId="0" fontId="22" fillId="8" borderId="83" xfId="7" applyFont="1" applyFill="1" applyBorder="1" applyAlignment="1">
      <alignment horizontal="center" vertical="center"/>
    </xf>
    <xf numFmtId="0" fontId="22" fillId="8" borderId="171" xfId="7" applyFont="1" applyFill="1" applyBorder="1" applyAlignment="1">
      <alignment horizontal="center" vertical="center"/>
    </xf>
    <xf numFmtId="0" fontId="26" fillId="0" borderId="69" xfId="7" applyFont="1" applyBorder="1" applyAlignment="1">
      <alignment horizontal="center" vertical="center"/>
    </xf>
    <xf numFmtId="0" fontId="26" fillId="8" borderId="69" xfId="7" applyFont="1" applyFill="1" applyBorder="1" applyAlignment="1">
      <alignment horizontal="center" vertical="center"/>
    </xf>
    <xf numFmtId="0" fontId="26" fillId="8" borderId="69" xfId="7" applyFont="1" applyFill="1" applyBorder="1" applyAlignment="1">
      <alignment vertical="center"/>
    </xf>
    <xf numFmtId="0" fontId="22" fillId="8" borderId="86" xfId="7" applyFont="1" applyFill="1" applyBorder="1" applyAlignment="1">
      <alignment vertical="center"/>
    </xf>
    <xf numFmtId="0" fontId="22" fillId="8" borderId="0" xfId="7" applyFont="1" applyFill="1" applyAlignment="1">
      <alignment vertical="center"/>
    </xf>
    <xf numFmtId="0" fontId="22" fillId="8" borderId="66" xfId="7" applyFont="1" applyFill="1" applyBorder="1" applyAlignment="1">
      <alignment vertical="center"/>
    </xf>
    <xf numFmtId="0" fontId="22" fillId="8" borderId="69" xfId="7" applyFont="1" applyFill="1" applyBorder="1" applyAlignment="1">
      <alignment vertical="center"/>
    </xf>
    <xf numFmtId="0" fontId="26" fillId="8" borderId="91" xfId="7" applyFont="1" applyFill="1" applyBorder="1" applyAlignment="1">
      <alignment horizontal="center" vertical="center" wrapText="1"/>
    </xf>
    <xf numFmtId="0" fontId="26" fillId="8" borderId="92" xfId="7" applyFont="1" applyFill="1" applyBorder="1" applyAlignment="1">
      <alignment horizontal="center" vertical="center" wrapText="1"/>
    </xf>
    <xf numFmtId="0" fontId="26" fillId="8" borderId="93" xfId="7" applyFont="1" applyFill="1" applyBorder="1" applyAlignment="1">
      <alignment horizontal="center" vertical="center" wrapText="1"/>
    </xf>
    <xf numFmtId="0" fontId="49" fillId="0" borderId="0" xfId="7" applyFont="1"/>
    <xf numFmtId="0" fontId="51" fillId="0" borderId="0" xfId="7" applyFont="1"/>
    <xf numFmtId="0" fontId="49" fillId="0" borderId="0" xfId="7" applyFont="1" applyAlignment="1">
      <alignment horizontal="center"/>
    </xf>
    <xf numFmtId="0" fontId="27" fillId="0" borderId="0" xfId="7" applyFont="1"/>
    <xf numFmtId="0" fontId="52" fillId="0" borderId="0" xfId="7" applyFont="1" applyAlignment="1">
      <alignment horizontal="center"/>
    </xf>
    <xf numFmtId="0" fontId="52" fillId="0" borderId="0" xfId="7" applyFont="1"/>
    <xf numFmtId="0" fontId="51" fillId="0" borderId="0" xfId="7" applyFont="1" applyAlignment="1">
      <alignment horizontal="center"/>
    </xf>
    <xf numFmtId="0" fontId="49" fillId="0" borderId="0" xfId="7" applyFont="1" applyAlignment="1">
      <alignment horizontal="left" vertical="top" wrapText="1"/>
    </xf>
    <xf numFmtId="0" fontId="53" fillId="0" borderId="0" xfId="7" applyFont="1"/>
    <xf numFmtId="0" fontId="52" fillId="0" borderId="0" xfId="7" applyFont="1" applyAlignment="1">
      <alignment wrapText="1"/>
    </xf>
    <xf numFmtId="0" fontId="22" fillId="9" borderId="87" xfId="7" applyFont="1" applyFill="1" applyBorder="1" applyAlignment="1">
      <alignment horizontal="center" vertical="center" wrapText="1"/>
    </xf>
    <xf numFmtId="0" fontId="22" fillId="9" borderId="69" xfId="7" applyFont="1" applyFill="1" applyBorder="1" applyAlignment="1">
      <alignment horizontal="center" vertical="center" wrapText="1"/>
    </xf>
    <xf numFmtId="9" fontId="20" fillId="0" borderId="0" xfId="4" applyAlignment="1">
      <alignment vertical="center"/>
    </xf>
    <xf numFmtId="165" fontId="20" fillId="0" borderId="0" xfId="4" applyNumberForma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10" fontId="19" fillId="0" borderId="0" xfId="4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34" xfId="0" applyFont="1" applyBorder="1" applyAlignment="1">
      <alignment horizontal="left" vertical="center"/>
    </xf>
    <xf numFmtId="0" fontId="3" fillId="0" borderId="85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3" fillId="0" borderId="201" xfId="0" applyFont="1" applyBorder="1" applyAlignment="1">
      <alignment vertical="center"/>
    </xf>
    <xf numFmtId="10" fontId="20" fillId="0" borderId="0" xfId="4" applyNumberFormat="1" applyBorder="1" applyAlignment="1">
      <alignment vertical="center"/>
    </xf>
    <xf numFmtId="0" fontId="33" fillId="0" borderId="44" xfId="0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55" fillId="0" borderId="0" xfId="0" applyFont="1" applyAlignment="1">
      <alignment vertical="center"/>
    </xf>
    <xf numFmtId="0" fontId="55" fillId="0" borderId="185" xfId="0" applyFont="1" applyBorder="1" applyAlignment="1">
      <alignment vertical="center"/>
    </xf>
    <xf numFmtId="0" fontId="55" fillId="0" borderId="183" xfId="0" applyFont="1" applyBorder="1" applyAlignment="1">
      <alignment horizontal="center" vertical="center"/>
    </xf>
    <xf numFmtId="9" fontId="20" fillId="0" borderId="0" xfId="4"/>
    <xf numFmtId="0" fontId="5" fillId="4" borderId="3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53" xfId="0" applyBorder="1"/>
    <xf numFmtId="0" fontId="0" fillId="0" borderId="84" xfId="0" applyBorder="1"/>
    <xf numFmtId="9" fontId="0" fillId="0" borderId="0" xfId="0" applyNumberFormat="1"/>
    <xf numFmtId="0" fontId="3" fillId="0" borderId="11" xfId="0" applyFont="1" applyBorder="1" applyAlignment="1">
      <alignment horizontal="left" vertical="center"/>
    </xf>
    <xf numFmtId="0" fontId="33" fillId="0" borderId="60" xfId="0" applyFont="1" applyBorder="1" applyAlignment="1">
      <alignment horizontal="center" vertical="center"/>
    </xf>
    <xf numFmtId="0" fontId="33" fillId="0" borderId="62" xfId="0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33" fillId="0" borderId="77" xfId="0" applyFont="1" applyBorder="1" applyAlignment="1">
      <alignment horizontal="center" vertical="center"/>
    </xf>
    <xf numFmtId="0" fontId="33" fillId="0" borderId="204" xfId="0" applyFont="1" applyBorder="1" applyAlignment="1">
      <alignment horizontal="center" vertical="center"/>
    </xf>
    <xf numFmtId="0" fontId="33" fillId="0" borderId="67" xfId="0" applyFont="1" applyBorder="1" applyAlignment="1">
      <alignment horizontal="center" vertical="center"/>
    </xf>
    <xf numFmtId="0" fontId="33" fillId="0" borderId="98" xfId="0" applyFont="1" applyBorder="1" applyAlignment="1">
      <alignment horizontal="center" vertical="center"/>
    </xf>
    <xf numFmtId="0" fontId="33" fillId="0" borderId="205" xfId="0" applyFont="1" applyBorder="1" applyAlignment="1">
      <alignment horizontal="center" vertical="center"/>
    </xf>
    <xf numFmtId="0" fontId="41" fillId="4" borderId="206" xfId="0" applyFont="1" applyFill="1" applyBorder="1" applyAlignment="1">
      <alignment horizontal="center" vertical="center"/>
    </xf>
    <xf numFmtId="0" fontId="0" fillId="0" borderId="69" xfId="0" applyBorder="1"/>
    <xf numFmtId="0" fontId="57" fillId="0" borderId="0" xfId="0" applyFont="1"/>
    <xf numFmtId="0" fontId="58" fillId="0" borderId="207" xfId="0" applyFont="1" applyBorder="1" applyAlignment="1">
      <alignment vertical="center"/>
    </xf>
    <xf numFmtId="0" fontId="20" fillId="0" borderId="208" xfId="0" applyFont="1" applyBorder="1" applyAlignment="1">
      <alignment vertical="center"/>
    </xf>
    <xf numFmtId="0" fontId="20" fillId="0" borderId="83" xfId="0" applyFont="1" applyBorder="1" applyAlignment="1">
      <alignment vertical="center"/>
    </xf>
    <xf numFmtId="0" fontId="20" fillId="0" borderId="84" xfId="0" applyFont="1" applyBorder="1" applyAlignment="1">
      <alignment vertical="center"/>
    </xf>
    <xf numFmtId="0" fontId="20" fillId="0" borderId="209" xfId="0" applyFont="1" applyBorder="1" applyAlignment="1">
      <alignment vertical="center"/>
    </xf>
    <xf numFmtId="0" fontId="20" fillId="0" borderId="175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7" fillId="0" borderId="208" xfId="0" applyFont="1" applyBorder="1" applyAlignment="1">
      <alignment vertical="center"/>
    </xf>
    <xf numFmtId="0" fontId="20" fillId="0" borderId="69" xfId="0" applyFont="1" applyBorder="1" applyAlignment="1">
      <alignment vertical="center"/>
    </xf>
    <xf numFmtId="0" fontId="59" fillId="0" borderId="84" xfId="0" applyFont="1" applyBorder="1" applyAlignment="1">
      <alignment vertical="center"/>
    </xf>
    <xf numFmtId="0" fontId="20" fillId="0" borderId="20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0" fillId="0" borderId="209" xfId="0" applyFont="1" applyBorder="1" applyAlignment="1">
      <alignment vertical="center"/>
    </xf>
    <xf numFmtId="0" fontId="60" fillId="0" borderId="0" xfId="0" applyFont="1" applyAlignment="1">
      <alignment vertical="center"/>
    </xf>
    <xf numFmtId="0" fontId="2" fillId="10" borderId="209" xfId="0" applyFont="1" applyFill="1" applyBorder="1" applyAlignment="1">
      <alignment vertical="center"/>
    </xf>
    <xf numFmtId="10" fontId="20" fillId="0" borderId="0" xfId="6" applyNumberFormat="1" applyBorder="1" applyAlignment="1">
      <alignment vertical="center"/>
    </xf>
    <xf numFmtId="9" fontId="2" fillId="0" borderId="0" xfId="5" applyFont="1" applyBorder="1" applyAlignment="1">
      <alignment vertical="center"/>
    </xf>
    <xf numFmtId="0" fontId="12" fillId="10" borderId="209" xfId="0" applyFont="1" applyFill="1" applyBorder="1" applyAlignment="1">
      <alignment vertical="center"/>
    </xf>
    <xf numFmtId="10" fontId="19" fillId="0" borderId="0" xfId="6" applyNumberFormat="1" applyFont="1" applyBorder="1" applyAlignment="1">
      <alignment vertical="center"/>
    </xf>
    <xf numFmtId="0" fontId="44" fillId="0" borderId="9" xfId="0" applyFont="1" applyBorder="1" applyAlignment="1">
      <alignment horizontal="left" vertical="center"/>
    </xf>
    <xf numFmtId="0" fontId="44" fillId="0" borderId="6" xfId="0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/>
    </xf>
    <xf numFmtId="0" fontId="33" fillId="3" borderId="77" xfId="0" applyFont="1" applyFill="1" applyBorder="1" applyAlignment="1">
      <alignment horizontal="center" vertical="center"/>
    </xf>
    <xf numFmtId="0" fontId="33" fillId="4" borderId="213" xfId="0" applyFont="1" applyFill="1" applyBorder="1" applyAlignment="1">
      <alignment horizontal="center" vertical="center"/>
    </xf>
    <xf numFmtId="0" fontId="33" fillId="4" borderId="21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88" xfId="0" applyFont="1" applyBorder="1" applyAlignment="1">
      <alignment vertical="center"/>
    </xf>
    <xf numFmtId="0" fontId="4" fillId="0" borderId="89" xfId="0" applyFont="1" applyBorder="1" applyAlignment="1">
      <alignment vertical="center"/>
    </xf>
    <xf numFmtId="0" fontId="39" fillId="0" borderId="89" xfId="0" applyFont="1" applyBorder="1" applyAlignment="1">
      <alignment vertical="center"/>
    </xf>
    <xf numFmtId="0" fontId="5" fillId="0" borderId="89" xfId="0" applyFont="1" applyBorder="1" applyAlignment="1">
      <alignment vertical="center"/>
    </xf>
    <xf numFmtId="0" fontId="5" fillId="0" borderId="90" xfId="0" applyFont="1" applyBorder="1" applyAlignment="1">
      <alignment vertical="center"/>
    </xf>
    <xf numFmtId="0" fontId="4" fillId="0" borderId="86" xfId="0" applyFont="1" applyBorder="1" applyAlignment="1">
      <alignment vertical="center"/>
    </xf>
    <xf numFmtId="0" fontId="36" fillId="0" borderId="66" xfId="0" applyFont="1" applyBorder="1" applyAlignment="1">
      <alignment horizontal="center" vertical="center"/>
    </xf>
    <xf numFmtId="0" fontId="38" fillId="0" borderId="86" xfId="0" applyFont="1" applyBorder="1" applyAlignment="1">
      <alignment vertical="center" wrapText="1"/>
    </xf>
    <xf numFmtId="0" fontId="34" fillId="0" borderId="66" xfId="0" applyFont="1" applyBorder="1" applyAlignment="1">
      <alignment vertical="center"/>
    </xf>
    <xf numFmtId="0" fontId="33" fillId="0" borderId="86" xfId="0" applyFont="1" applyBorder="1" applyAlignment="1">
      <alignment vertical="center"/>
    </xf>
    <xf numFmtId="0" fontId="33" fillId="0" borderId="66" xfId="0" applyFont="1" applyBorder="1" applyAlignment="1">
      <alignment horizontal="left" vertical="center"/>
    </xf>
    <xf numFmtId="0" fontId="40" fillId="0" borderId="66" xfId="0" applyFont="1" applyBorder="1" applyAlignment="1">
      <alignment vertical="center"/>
    </xf>
    <xf numFmtId="0" fontId="33" fillId="0" borderId="91" xfId="0" applyFont="1" applyBorder="1" applyAlignment="1">
      <alignment vertical="center"/>
    </xf>
    <xf numFmtId="0" fontId="33" fillId="0" borderId="92" xfId="0" applyFont="1" applyBorder="1" applyAlignment="1">
      <alignment horizontal="center" vertical="center"/>
    </xf>
    <xf numFmtId="0" fontId="7" fillId="0" borderId="92" xfId="0" applyFont="1" applyBorder="1" applyAlignment="1">
      <alignment vertical="center"/>
    </xf>
    <xf numFmtId="0" fontId="7" fillId="0" borderId="93" xfId="0" applyFont="1" applyBorder="1" applyAlignment="1">
      <alignment vertical="center"/>
    </xf>
    <xf numFmtId="0" fontId="32" fillId="0" borderId="3" xfId="0" applyFont="1" applyBorder="1" applyAlignment="1">
      <alignment horizontal="left" vertical="center"/>
    </xf>
    <xf numFmtId="0" fontId="33" fillId="0" borderId="92" xfId="0" applyFont="1" applyBorder="1" applyAlignment="1">
      <alignment vertical="center"/>
    </xf>
    <xf numFmtId="0" fontId="36" fillId="0" borderId="88" xfId="0" applyFont="1" applyBorder="1" applyAlignment="1">
      <alignment horizontal="left" vertical="center"/>
    </xf>
    <xf numFmtId="0" fontId="36" fillId="0" borderId="89" xfId="0" applyFont="1" applyBorder="1" applyAlignment="1">
      <alignment horizontal="center" vertical="center"/>
    </xf>
    <xf numFmtId="0" fontId="39" fillId="0" borderId="90" xfId="0" applyFont="1" applyBorder="1" applyAlignment="1">
      <alignment vertical="center"/>
    </xf>
    <xf numFmtId="0" fontId="34" fillId="0" borderId="86" xfId="0" applyFont="1" applyBorder="1" applyAlignment="1">
      <alignment vertical="center"/>
    </xf>
    <xf numFmtId="0" fontId="39" fillId="0" borderId="66" xfId="0" applyFont="1" applyBorder="1" applyAlignment="1">
      <alignment vertical="center"/>
    </xf>
    <xf numFmtId="0" fontId="33" fillId="0" borderId="86" xfId="0" applyFont="1" applyBorder="1" applyAlignment="1">
      <alignment horizontal="left" vertical="center"/>
    </xf>
    <xf numFmtId="0" fontId="20" fillId="0" borderId="66" xfId="0" applyFont="1" applyBorder="1" applyAlignment="1">
      <alignment vertical="center"/>
    </xf>
    <xf numFmtId="0" fontId="40" fillId="0" borderId="86" xfId="0" applyFont="1" applyBorder="1" applyAlignment="1">
      <alignment vertical="center"/>
    </xf>
    <xf numFmtId="0" fontId="7" fillId="0" borderId="91" xfId="0" applyFont="1" applyBorder="1" applyAlignment="1">
      <alignment vertical="center"/>
    </xf>
    <xf numFmtId="0" fontId="2" fillId="0" borderId="183" xfId="0" applyFont="1" applyBorder="1" applyAlignment="1">
      <alignment horizontal="center" vertical="center"/>
    </xf>
    <xf numFmtId="0" fontId="2" fillId="0" borderId="184" xfId="0" applyFont="1" applyBorder="1" applyAlignment="1">
      <alignment horizontal="center" vertical="center"/>
    </xf>
    <xf numFmtId="0" fontId="3" fillId="0" borderId="184" xfId="0" applyFont="1" applyBorder="1" applyAlignment="1">
      <alignment vertical="center"/>
    </xf>
    <xf numFmtId="0" fontId="5" fillId="0" borderId="184" xfId="0" applyFont="1" applyBorder="1" applyAlignment="1">
      <alignment horizontal="left" vertical="center"/>
    </xf>
    <xf numFmtId="0" fontId="36" fillId="0" borderId="184" xfId="0" applyFont="1" applyBorder="1" applyAlignment="1">
      <alignment horizontal="left" vertical="center"/>
    </xf>
    <xf numFmtId="0" fontId="33" fillId="0" borderId="184" xfId="0" applyFont="1" applyBorder="1" applyAlignment="1">
      <alignment horizontal="left" vertical="center"/>
    </xf>
    <xf numFmtId="0" fontId="7" fillId="0" borderId="184" xfId="0" applyFont="1" applyBorder="1" applyAlignment="1">
      <alignment vertical="center"/>
    </xf>
    <xf numFmtId="0" fontId="2" fillId="0" borderId="184" xfId="0" applyFont="1" applyBorder="1" applyAlignment="1">
      <alignment vertical="center"/>
    </xf>
    <xf numFmtId="0" fontId="2" fillId="0" borderId="185" xfId="0" applyFont="1" applyBorder="1" applyAlignment="1">
      <alignment vertical="center"/>
    </xf>
    <xf numFmtId="0" fontId="33" fillId="0" borderId="88" xfId="0" applyFont="1" applyBorder="1" applyAlignment="1">
      <alignment vertical="center"/>
    </xf>
    <xf numFmtId="0" fontId="33" fillId="0" borderId="89" xfId="0" applyFont="1" applyBorder="1" applyAlignment="1">
      <alignment vertical="center"/>
    </xf>
    <xf numFmtId="0" fontId="23" fillId="0" borderId="86" xfId="0" applyFont="1" applyBorder="1" applyAlignment="1">
      <alignment vertical="center"/>
    </xf>
    <xf numFmtId="0" fontId="3" fillId="0" borderId="86" xfId="0" applyFont="1" applyBorder="1" applyAlignment="1">
      <alignment horizontal="center" vertical="center"/>
    </xf>
    <xf numFmtId="0" fontId="3" fillId="0" borderId="226" xfId="0" applyFont="1" applyBorder="1" applyAlignment="1">
      <alignment horizontal="center" vertical="center"/>
    </xf>
    <xf numFmtId="0" fontId="2" fillId="0" borderId="226" xfId="0" applyFont="1" applyBorder="1" applyAlignment="1">
      <alignment vertical="center"/>
    </xf>
    <xf numFmtId="0" fontId="3" fillId="0" borderId="232" xfId="0" applyFont="1" applyBorder="1" applyAlignment="1">
      <alignment horizontal="center" vertical="center"/>
    </xf>
    <xf numFmtId="0" fontId="33" fillId="3" borderId="204" xfId="0" applyFont="1" applyFill="1" applyBorder="1" applyAlignment="1">
      <alignment horizontal="center" vertical="center"/>
    </xf>
    <xf numFmtId="0" fontId="2" fillId="4" borderId="86" xfId="0" applyFont="1" applyFill="1" applyBorder="1" applyAlignment="1">
      <alignment vertical="center"/>
    </xf>
    <xf numFmtId="0" fontId="2" fillId="4" borderId="226" xfId="0" applyFont="1" applyFill="1" applyBorder="1" applyAlignment="1">
      <alignment vertical="center"/>
    </xf>
    <xf numFmtId="0" fontId="41" fillId="0" borderId="236" xfId="0" applyFont="1" applyBorder="1" applyAlignment="1">
      <alignment horizontal="center" vertical="center"/>
    </xf>
    <xf numFmtId="0" fontId="14" fillId="0" borderId="86" xfId="0" applyFont="1" applyBorder="1" applyAlignment="1">
      <alignment vertical="center"/>
    </xf>
    <xf numFmtId="0" fontId="6" fillId="0" borderId="86" xfId="0" applyFont="1" applyBorder="1" applyAlignment="1">
      <alignment vertical="center"/>
    </xf>
    <xf numFmtId="0" fontId="6" fillId="0" borderId="86" xfId="0" applyFont="1" applyBorder="1" applyAlignment="1">
      <alignment horizontal="right" vertical="center"/>
    </xf>
    <xf numFmtId="0" fontId="3" fillId="0" borderId="86" xfId="0" applyFont="1" applyBorder="1" applyAlignment="1">
      <alignment horizontal="right" vertical="center"/>
    </xf>
    <xf numFmtId="0" fontId="40" fillId="0" borderId="238" xfId="0" applyFont="1" applyBorder="1" applyAlignment="1">
      <alignment horizontal="center" vertical="center"/>
    </xf>
    <xf numFmtId="0" fontId="33" fillId="0" borderId="236" xfId="0" applyFont="1" applyBorder="1" applyAlignment="1">
      <alignment horizontal="center" vertical="center"/>
    </xf>
    <xf numFmtId="0" fontId="39" fillId="0" borderId="65" xfId="0" applyFont="1" applyBorder="1" applyAlignment="1">
      <alignment vertical="center"/>
    </xf>
    <xf numFmtId="0" fontId="2" fillId="4" borderId="239" xfId="0" applyFont="1" applyFill="1" applyBorder="1" applyAlignment="1">
      <alignment vertical="center"/>
    </xf>
    <xf numFmtId="0" fontId="32" fillId="4" borderId="214" xfId="0" applyFont="1" applyFill="1" applyBorder="1" applyAlignment="1">
      <alignment horizontal="center" vertical="center"/>
    </xf>
    <xf numFmtId="0" fontId="2" fillId="0" borderId="230" xfId="0" applyFont="1" applyBorder="1" applyAlignment="1">
      <alignment horizontal="center" vertical="center"/>
    </xf>
    <xf numFmtId="0" fontId="32" fillId="0" borderId="231" xfId="0" applyFont="1" applyBorder="1" applyAlignment="1">
      <alignment horizontal="left" vertical="center"/>
    </xf>
    <xf numFmtId="0" fontId="41" fillId="4" borderId="214" xfId="0" applyFont="1" applyFill="1" applyBorder="1" applyAlignment="1">
      <alignment horizontal="center" vertical="center"/>
    </xf>
    <xf numFmtId="0" fontId="32" fillId="0" borderId="241" xfId="0" applyFont="1" applyBorder="1" applyAlignment="1">
      <alignment horizontal="left" vertical="center"/>
    </xf>
    <xf numFmtId="0" fontId="3" fillId="0" borderId="243" xfId="0" applyFont="1" applyBorder="1" applyAlignment="1">
      <alignment horizontal="center" vertical="center"/>
    </xf>
    <xf numFmtId="0" fontId="33" fillId="3" borderId="65" xfId="0" applyFont="1" applyFill="1" applyBorder="1" applyAlignment="1">
      <alignment horizontal="center" vertical="center"/>
    </xf>
    <xf numFmtId="0" fontId="6" fillId="4" borderId="86" xfId="0" applyFont="1" applyFill="1" applyBorder="1" applyAlignment="1">
      <alignment vertical="center"/>
    </xf>
    <xf numFmtId="0" fontId="6" fillId="4" borderId="91" xfId="0" applyFont="1" applyFill="1" applyBorder="1" applyAlignment="1">
      <alignment vertical="center"/>
    </xf>
    <xf numFmtId="0" fontId="3" fillId="0" borderId="245" xfId="0" applyFont="1" applyBorder="1" applyAlignment="1">
      <alignment horizontal="center" vertical="center"/>
    </xf>
    <xf numFmtId="0" fontId="33" fillId="0" borderId="97" xfId="0" applyFont="1" applyBorder="1" applyAlignment="1">
      <alignment horizontal="center" vertical="center"/>
    </xf>
    <xf numFmtId="0" fontId="6" fillId="4" borderId="239" xfId="0" applyFont="1" applyFill="1" applyBorder="1" applyAlignment="1">
      <alignment vertical="center"/>
    </xf>
    <xf numFmtId="0" fontId="41" fillId="0" borderId="228" xfId="0" applyFont="1" applyBorder="1" applyAlignment="1">
      <alignment horizontal="center" vertical="center"/>
    </xf>
    <xf numFmtId="0" fontId="6" fillId="4" borderId="226" xfId="0" applyFont="1" applyFill="1" applyBorder="1" applyAlignment="1">
      <alignment vertical="center"/>
    </xf>
    <xf numFmtId="0" fontId="6" fillId="0" borderId="92" xfId="0" applyFont="1" applyBorder="1" applyAlignment="1">
      <alignment vertical="center"/>
    </xf>
    <xf numFmtId="0" fontId="16" fillId="0" borderId="92" xfId="0" applyFont="1" applyBorder="1" applyAlignment="1">
      <alignment horizontal="right" vertical="center"/>
    </xf>
    <xf numFmtId="0" fontId="41" fillId="0" borderId="92" xfId="0" applyFont="1" applyBorder="1" applyAlignment="1">
      <alignment horizontal="right" vertical="center"/>
    </xf>
    <xf numFmtId="0" fontId="32" fillId="0" borderId="92" xfId="0" applyFont="1" applyBorder="1" applyAlignment="1">
      <alignment vertical="center"/>
    </xf>
    <xf numFmtId="0" fontId="39" fillId="0" borderId="92" xfId="0" applyFont="1" applyBorder="1" applyAlignment="1">
      <alignment vertical="center"/>
    </xf>
    <xf numFmtId="0" fontId="3" fillId="0" borderId="246" xfId="0" applyFont="1" applyBorder="1" applyAlignment="1">
      <alignment horizontal="left" vertical="center"/>
    </xf>
    <xf numFmtId="0" fontId="6" fillId="0" borderId="86" xfId="0" applyFont="1" applyBorder="1" applyAlignment="1">
      <alignment horizontal="center" vertical="center"/>
    </xf>
    <xf numFmtId="1" fontId="55" fillId="0" borderId="183" xfId="0" applyNumberFormat="1" applyFont="1" applyBorder="1" applyAlignment="1">
      <alignment horizontal="center" vertical="center"/>
    </xf>
    <xf numFmtId="0" fontId="0" fillId="11" borderId="69" xfId="0" applyFill="1" applyBorder="1"/>
    <xf numFmtId="165" fontId="20" fillId="0" borderId="0" xfId="4" applyNumberFormat="1"/>
    <xf numFmtId="165" fontId="62" fillId="0" borderId="0" xfId="4" applyNumberFormat="1" applyFont="1" applyBorder="1" applyAlignment="1">
      <alignment vertical="center"/>
    </xf>
    <xf numFmtId="0" fontId="44" fillId="0" borderId="212" xfId="0" applyFont="1" applyBorder="1" applyAlignment="1">
      <alignment horizontal="left" vertical="center"/>
    </xf>
    <xf numFmtId="0" fontId="44" fillId="0" borderId="2" xfId="0" applyFont="1" applyBorder="1" applyAlignment="1">
      <alignment vertical="center"/>
    </xf>
    <xf numFmtId="0" fontId="44" fillId="0" borderId="13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44" fillId="0" borderId="33" xfId="0" applyFont="1" applyBorder="1" applyAlignment="1">
      <alignment horizontal="center" vertical="center"/>
    </xf>
    <xf numFmtId="0" fontId="44" fillId="0" borderId="26" xfId="0" applyFont="1" applyBorder="1" applyAlignment="1">
      <alignment horizontal="center" vertical="center"/>
    </xf>
    <xf numFmtId="0" fontId="44" fillId="0" borderId="236" xfId="0" applyFont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44" fillId="0" borderId="9" xfId="0" applyFont="1" applyBorder="1" applyAlignment="1">
      <alignment vertical="center"/>
    </xf>
    <xf numFmtId="0" fontId="44" fillId="0" borderId="16" xfId="0" applyFont="1" applyBorder="1" applyAlignment="1">
      <alignment horizontal="center" vertical="center"/>
    </xf>
    <xf numFmtId="0" fontId="44" fillId="0" borderId="65" xfId="0" applyFont="1" applyBorder="1" applyAlignment="1">
      <alignment horizontal="center" vertical="center"/>
    </xf>
    <xf numFmtId="0" fontId="44" fillId="0" borderId="15" xfId="0" applyFont="1" applyBorder="1" applyAlignment="1">
      <alignment horizontal="center" vertical="center"/>
    </xf>
    <xf numFmtId="0" fontId="44" fillId="0" borderId="14" xfId="0" applyFont="1" applyBorder="1" applyAlignment="1">
      <alignment horizontal="center" vertical="center"/>
    </xf>
    <xf numFmtId="0" fontId="44" fillId="0" borderId="17" xfId="0" applyFont="1" applyBorder="1" applyAlignment="1">
      <alignment horizontal="left" vertical="center" wrapText="1"/>
    </xf>
    <xf numFmtId="0" fontId="44" fillId="0" borderId="11" xfId="0" applyFont="1" applyBorder="1" applyAlignment="1">
      <alignment horizontal="left" vertical="center"/>
    </xf>
    <xf numFmtId="0" fontId="44" fillId="0" borderId="70" xfId="0" applyFont="1" applyBorder="1" applyAlignment="1">
      <alignment vertical="center"/>
    </xf>
    <xf numFmtId="0" fontId="39" fillId="0" borderId="247" xfId="0" applyFont="1" applyBorder="1" applyAlignment="1">
      <alignment vertical="center"/>
    </xf>
    <xf numFmtId="0" fontId="33" fillId="0" borderId="0" xfId="0" quotePrefix="1" applyFont="1" applyAlignment="1">
      <alignment horizontal="left" vertical="center"/>
    </xf>
    <xf numFmtId="0" fontId="3" fillId="0" borderId="80" xfId="0" applyFont="1" applyBorder="1" applyAlignment="1">
      <alignment horizontal="left" vertical="center"/>
    </xf>
    <xf numFmtId="0" fontId="3" fillId="0" borderId="24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41" fillId="4" borderId="8" xfId="0" applyFont="1" applyFill="1" applyBorder="1" applyAlignment="1">
      <alignment horizontal="center" vertical="center"/>
    </xf>
    <xf numFmtId="0" fontId="33" fillId="0" borderId="247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0" fontId="3" fillId="0" borderId="249" xfId="0" applyFont="1" applyBorder="1" applyAlignment="1">
      <alignment horizontal="left" vertical="center"/>
    </xf>
    <xf numFmtId="0" fontId="33" fillId="0" borderId="250" xfId="0" applyFont="1" applyBorder="1" applyAlignment="1">
      <alignment horizontal="center" vertical="center"/>
    </xf>
    <xf numFmtId="0" fontId="33" fillId="3" borderId="245" xfId="0" applyFont="1" applyFill="1" applyBorder="1" applyAlignment="1">
      <alignment horizontal="center" vertical="center"/>
    </xf>
    <xf numFmtId="0" fontId="33" fillId="3" borderId="252" xfId="0" applyFont="1" applyFill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69" xfId="0" applyFont="1" applyBorder="1" applyAlignment="1">
      <alignment horizontal="left" vertical="center"/>
    </xf>
    <xf numFmtId="0" fontId="33" fillId="3" borderId="69" xfId="0" applyFont="1" applyFill="1" applyBorder="1" applyAlignment="1">
      <alignment horizontal="center" vertical="center"/>
    </xf>
    <xf numFmtId="0" fontId="33" fillId="4" borderId="239" xfId="0" applyFont="1" applyFill="1" applyBorder="1" applyAlignment="1">
      <alignment horizontal="center" vertical="center"/>
    </xf>
    <xf numFmtId="0" fontId="33" fillId="0" borderId="255" xfId="0" applyFont="1" applyBorder="1" applyAlignment="1">
      <alignment horizontal="center" vertical="center"/>
    </xf>
    <xf numFmtId="0" fontId="33" fillId="0" borderId="256" xfId="0" applyFont="1" applyBorder="1" applyAlignment="1">
      <alignment horizontal="center" vertical="center"/>
    </xf>
    <xf numFmtId="0" fontId="33" fillId="0" borderId="180" xfId="0" applyFont="1" applyBorder="1" applyAlignment="1">
      <alignment horizontal="center" vertical="center"/>
    </xf>
    <xf numFmtId="0" fontId="33" fillId="3" borderId="85" xfId="0" applyFont="1" applyFill="1" applyBorder="1" applyAlignment="1">
      <alignment horizontal="center" vertical="center"/>
    </xf>
    <xf numFmtId="165" fontId="64" fillId="0" borderId="0" xfId="4" applyNumberFormat="1" applyFont="1" applyBorder="1" applyAlignment="1">
      <alignment vertical="center"/>
    </xf>
    <xf numFmtId="0" fontId="39" fillId="0" borderId="257" xfId="0" applyFont="1" applyBorder="1" applyAlignment="1">
      <alignment horizontal="center" vertical="center"/>
    </xf>
    <xf numFmtId="0" fontId="39" fillId="0" borderId="258" xfId="0" applyFont="1" applyBorder="1" applyAlignment="1">
      <alignment horizontal="center" vertical="center"/>
    </xf>
    <xf numFmtId="0" fontId="39" fillId="0" borderId="258" xfId="0" applyFont="1" applyBorder="1" applyAlignment="1">
      <alignment horizontal="center" vertical="center" wrapText="1"/>
    </xf>
    <xf numFmtId="0" fontId="39" fillId="0" borderId="259" xfId="0" applyFont="1" applyBorder="1" applyAlignment="1">
      <alignment horizontal="center" vertical="center" wrapText="1"/>
    </xf>
    <xf numFmtId="0" fontId="39" fillId="0" borderId="260" xfId="0" applyFont="1" applyBorder="1" applyAlignment="1">
      <alignment horizontal="center" vertical="center"/>
    </xf>
    <xf numFmtId="0" fontId="39" fillId="0" borderId="261" xfId="0" applyFont="1" applyBorder="1" applyAlignment="1">
      <alignment horizontal="center" vertical="center" wrapText="1"/>
    </xf>
    <xf numFmtId="0" fontId="39" fillId="0" borderId="155" xfId="0" applyFont="1" applyBorder="1" applyAlignment="1">
      <alignment horizontal="center" vertical="center"/>
    </xf>
    <xf numFmtId="0" fontId="39" fillId="0" borderId="148" xfId="0" applyFont="1" applyBorder="1" applyAlignment="1">
      <alignment horizontal="center" vertical="center"/>
    </xf>
    <xf numFmtId="0" fontId="39" fillId="0" borderId="148" xfId="0" applyFont="1" applyBorder="1" applyAlignment="1">
      <alignment horizontal="center" vertical="center" wrapText="1"/>
    </xf>
    <xf numFmtId="0" fontId="39" fillId="0" borderId="263" xfId="0" applyFont="1" applyBorder="1" applyAlignment="1">
      <alignment horizontal="center" vertical="center" wrapText="1"/>
    </xf>
    <xf numFmtId="0" fontId="39" fillId="0" borderId="264" xfId="0" applyFont="1" applyBorder="1" applyAlignment="1">
      <alignment horizontal="center" vertical="center"/>
    </xf>
    <xf numFmtId="0" fontId="39" fillId="0" borderId="150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33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36" xfId="0" applyFont="1" applyBorder="1" applyAlignment="1">
      <alignment horizontal="center" vertical="center"/>
    </xf>
    <xf numFmtId="0" fontId="0" fillId="0" borderId="69" xfId="0" applyBorder="1" applyAlignment="1">
      <alignment wrapText="1"/>
    </xf>
    <xf numFmtId="0" fontId="36" fillId="12" borderId="183" xfId="0" applyFont="1" applyFill="1" applyBorder="1" applyAlignment="1">
      <alignment horizontal="center" vertical="center"/>
    </xf>
    <xf numFmtId="0" fontId="33" fillId="12" borderId="184" xfId="0" applyFont="1" applyFill="1" applyBorder="1" applyAlignment="1">
      <alignment horizontal="left" vertical="center"/>
    </xf>
    <xf numFmtId="0" fontId="33" fillId="12" borderId="184" xfId="0" applyFont="1" applyFill="1" applyBorder="1" applyAlignment="1">
      <alignment horizontal="center" vertical="center"/>
    </xf>
    <xf numFmtId="0" fontId="33" fillId="12" borderId="191" xfId="0" applyFont="1" applyFill="1" applyBorder="1" applyAlignment="1">
      <alignment horizontal="left" vertical="center"/>
    </xf>
    <xf numFmtId="0" fontId="36" fillId="12" borderId="184" xfId="0" applyFont="1" applyFill="1" applyBorder="1" applyAlignment="1">
      <alignment horizontal="center" vertical="center"/>
    </xf>
    <xf numFmtId="0" fontId="39" fillId="12" borderId="184" xfId="0" applyFont="1" applyFill="1" applyBorder="1" applyAlignment="1">
      <alignment horizontal="center" vertical="center"/>
    </xf>
    <xf numFmtId="0" fontId="33" fillId="0" borderId="245" xfId="0" applyFont="1" applyBorder="1" applyAlignment="1">
      <alignment horizontal="center" vertical="center"/>
    </xf>
    <xf numFmtId="0" fontId="33" fillId="0" borderId="2" xfId="0" applyFont="1" applyBorder="1" applyAlignment="1">
      <alignment vertical="center"/>
    </xf>
    <xf numFmtId="0" fontId="33" fillId="0" borderId="28" xfId="0" applyFont="1" applyBorder="1" applyAlignment="1">
      <alignment horizontal="center" vertical="center"/>
    </xf>
    <xf numFmtId="0" fontId="34" fillId="0" borderId="209" xfId="0" applyFont="1" applyBorder="1" applyAlignment="1">
      <alignment vertical="center"/>
    </xf>
    <xf numFmtId="0" fontId="33" fillId="0" borderId="70" xfId="0" applyFont="1" applyBorder="1" applyAlignment="1">
      <alignment vertical="center"/>
    </xf>
    <xf numFmtId="0" fontId="33" fillId="0" borderId="17" xfId="0" applyFont="1" applyBorder="1" applyAlignment="1">
      <alignment horizontal="left" vertical="center" wrapText="1"/>
    </xf>
    <xf numFmtId="0" fontId="33" fillId="0" borderId="7" xfId="0" applyFont="1" applyBorder="1" applyAlignment="1">
      <alignment horizontal="center" vertical="center"/>
    </xf>
    <xf numFmtId="0" fontId="33" fillId="5" borderId="13" xfId="0" applyFont="1" applyFill="1" applyBorder="1" applyAlignment="1">
      <alignment horizontal="center" vertical="center"/>
    </xf>
    <xf numFmtId="0" fontId="33" fillId="0" borderId="200" xfId="0" applyFont="1" applyBorder="1" applyAlignment="1">
      <alignment horizontal="center" vertical="center"/>
    </xf>
    <xf numFmtId="0" fontId="33" fillId="0" borderId="102" xfId="0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/>
    </xf>
    <xf numFmtId="0" fontId="33" fillId="0" borderId="84" xfId="0" applyFont="1" applyBorder="1" applyAlignment="1">
      <alignment horizontal="center" vertical="center"/>
    </xf>
    <xf numFmtId="0" fontId="33" fillId="0" borderId="254" xfId="0" applyFont="1" applyBorder="1" applyAlignment="1">
      <alignment horizontal="center" vertical="center"/>
    </xf>
    <xf numFmtId="0" fontId="33" fillId="0" borderId="251" xfId="0" applyFont="1" applyBorder="1" applyAlignment="1">
      <alignment horizontal="center" vertical="center"/>
    </xf>
    <xf numFmtId="0" fontId="33" fillId="0" borderId="211" xfId="0" applyFont="1" applyBorder="1" applyAlignment="1">
      <alignment horizontal="center" vertical="center"/>
    </xf>
    <xf numFmtId="0" fontId="33" fillId="0" borderId="252" xfId="0" applyFont="1" applyBorder="1" applyAlignment="1">
      <alignment horizontal="center" vertical="center"/>
    </xf>
    <xf numFmtId="0" fontId="33" fillId="0" borderId="25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197" xfId="0" applyFont="1" applyBorder="1" applyAlignment="1">
      <alignment horizontal="center" vertical="center"/>
    </xf>
    <xf numFmtId="0" fontId="3" fillId="0" borderId="198" xfId="0" applyFont="1" applyBorder="1" applyAlignment="1">
      <alignment horizontal="center" vertical="center"/>
    </xf>
    <xf numFmtId="0" fontId="3" fillId="0" borderId="199" xfId="0" applyFont="1" applyBorder="1" applyAlignment="1">
      <alignment horizontal="center" vertical="center"/>
    </xf>
    <xf numFmtId="0" fontId="65" fillId="0" borderId="0" xfId="0" applyFont="1" applyAlignment="1">
      <alignment vertical="center"/>
    </xf>
    <xf numFmtId="0" fontId="17" fillId="0" borderId="248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44" fillId="0" borderId="12" xfId="0" applyFont="1" applyBorder="1" applyAlignment="1">
      <alignment vertical="center"/>
    </xf>
    <xf numFmtId="0" fontId="44" fillId="0" borderId="12" xfId="0" applyFont="1" applyBorder="1" applyAlignment="1">
      <alignment horizontal="left" vertical="center"/>
    </xf>
    <xf numFmtId="0" fontId="44" fillId="0" borderId="41" xfId="0" applyFont="1" applyBorder="1" applyAlignment="1">
      <alignment vertical="center"/>
    </xf>
    <xf numFmtId="0" fontId="33" fillId="0" borderId="41" xfId="0" applyFont="1" applyBorder="1" applyAlignment="1">
      <alignment vertical="center"/>
    </xf>
    <xf numFmtId="0" fontId="33" fillId="0" borderId="12" xfId="0" applyFont="1" applyBorder="1" applyAlignment="1">
      <alignment horizontal="left" vertical="center"/>
    </xf>
    <xf numFmtId="0" fontId="43" fillId="0" borderId="109" xfId="3" applyFont="1" applyBorder="1" applyAlignment="1">
      <alignment horizontal="center" vertical="center"/>
    </xf>
    <xf numFmtId="0" fontId="43" fillId="0" borderId="110" xfId="3" applyFont="1" applyBorder="1" applyAlignment="1">
      <alignment horizontal="center" vertical="center"/>
    </xf>
    <xf numFmtId="0" fontId="43" fillId="0" borderId="111" xfId="3" applyFont="1" applyBorder="1" applyAlignment="1">
      <alignment horizontal="center" vertical="center"/>
    </xf>
    <xf numFmtId="0" fontId="2" fillId="0" borderId="168" xfId="0" applyFont="1" applyBorder="1" applyAlignment="1">
      <alignment horizontal="center" vertical="center"/>
    </xf>
    <xf numFmtId="0" fontId="2" fillId="0" borderId="169" xfId="0" applyFont="1" applyBorder="1" applyAlignment="1">
      <alignment horizontal="center" vertical="center"/>
    </xf>
    <xf numFmtId="0" fontId="2" fillId="0" borderId="221" xfId="0" applyFont="1" applyBorder="1" applyAlignment="1">
      <alignment horizontal="center" vertical="center"/>
    </xf>
    <xf numFmtId="0" fontId="43" fillId="0" borderId="94" xfId="3" applyFont="1" applyBorder="1" applyAlignment="1">
      <alignment horizontal="center" vertical="center"/>
    </xf>
    <xf numFmtId="0" fontId="43" fillId="0" borderId="73" xfId="3" applyFont="1" applyBorder="1" applyAlignment="1">
      <alignment horizontal="center" vertical="center"/>
    </xf>
    <xf numFmtId="0" fontId="43" fillId="0" borderId="74" xfId="3" applyFont="1" applyBorder="1" applyAlignment="1">
      <alignment horizontal="center" vertical="center"/>
    </xf>
    <xf numFmtId="1" fontId="36" fillId="0" borderId="265" xfId="0" applyNumberFormat="1" applyFont="1" applyBorder="1" applyAlignment="1">
      <alignment horizontal="center" vertical="center"/>
    </xf>
    <xf numFmtId="1" fontId="36" fillId="0" borderId="140" xfId="0" applyNumberFormat="1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  <xf numFmtId="0" fontId="39" fillId="0" borderId="50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39" fillId="0" borderId="51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 wrapText="1"/>
    </xf>
    <xf numFmtId="0" fontId="39" fillId="0" borderId="49" xfId="0" applyFont="1" applyBorder="1" applyAlignment="1">
      <alignment horizontal="center" vertical="center"/>
    </xf>
    <xf numFmtId="0" fontId="39" fillId="0" borderId="46" xfId="0" applyFont="1" applyBorder="1" applyAlignment="1">
      <alignment horizontal="center" vertical="center"/>
    </xf>
    <xf numFmtId="0" fontId="39" fillId="0" borderId="50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151" xfId="0" applyFont="1" applyBorder="1" applyAlignment="1">
      <alignment horizontal="center" vertical="center" wrapText="1"/>
    </xf>
    <xf numFmtId="0" fontId="39" fillId="0" borderId="204" xfId="0" applyFont="1" applyBorder="1" applyAlignment="1">
      <alignment horizontal="center" vertical="center" wrapText="1"/>
    </xf>
    <xf numFmtId="1" fontId="36" fillId="0" borderId="237" xfId="0" applyNumberFormat="1" applyFont="1" applyBorder="1" applyAlignment="1">
      <alignment horizontal="center" vertical="center"/>
    </xf>
    <xf numFmtId="0" fontId="39" fillId="0" borderId="48" xfId="0" applyFont="1" applyBorder="1" applyAlignment="1">
      <alignment horizontal="center" vertical="center"/>
    </xf>
    <xf numFmtId="0" fontId="39" fillId="0" borderId="116" xfId="0" applyFont="1" applyBorder="1" applyAlignment="1">
      <alignment horizontal="center" vertical="center"/>
    </xf>
    <xf numFmtId="0" fontId="39" fillId="0" borderId="117" xfId="0" applyFont="1" applyBorder="1" applyAlignment="1">
      <alignment horizontal="center" vertical="center"/>
    </xf>
    <xf numFmtId="0" fontId="39" fillId="0" borderId="228" xfId="0" applyFont="1" applyBorder="1" applyAlignment="1">
      <alignment horizontal="center" vertical="center"/>
    </xf>
    <xf numFmtId="0" fontId="39" fillId="0" borderId="147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12" fillId="0" borderId="234" xfId="0" applyFont="1" applyBorder="1" applyAlignment="1">
      <alignment horizontal="center" vertical="center"/>
    </xf>
    <xf numFmtId="0" fontId="12" fillId="0" borderId="121" xfId="0" applyFont="1" applyBorder="1" applyAlignment="1">
      <alignment horizontal="center" vertical="center"/>
    </xf>
    <xf numFmtId="0" fontId="2" fillId="0" borderId="115" xfId="0" applyFont="1" applyBorder="1" applyAlignment="1">
      <alignment horizontal="center" vertical="center" wrapText="1"/>
    </xf>
    <xf numFmtId="0" fontId="2" fillId="0" borderId="141" xfId="0" applyFont="1" applyBorder="1" applyAlignment="1">
      <alignment horizontal="center" vertical="center" wrapText="1"/>
    </xf>
    <xf numFmtId="0" fontId="10" fillId="0" borderId="154" xfId="0" applyFont="1" applyBorder="1" applyAlignment="1">
      <alignment horizontal="center" vertical="center" wrapText="1"/>
    </xf>
    <xf numFmtId="0" fontId="39" fillId="0" borderId="156" xfId="0" applyFont="1" applyBorder="1" applyAlignment="1">
      <alignment horizontal="center" vertical="center"/>
    </xf>
    <xf numFmtId="0" fontId="39" fillId="0" borderId="157" xfId="0" applyFont="1" applyBorder="1" applyAlignment="1">
      <alignment horizontal="center" vertical="center"/>
    </xf>
    <xf numFmtId="0" fontId="39" fillId="0" borderId="149" xfId="0" applyFont="1" applyBorder="1" applyAlignment="1">
      <alignment horizontal="center" vertical="center"/>
    </xf>
    <xf numFmtId="0" fontId="39" fillId="0" borderId="151" xfId="0" applyFont="1" applyBorder="1" applyAlignment="1">
      <alignment horizontal="center" vertical="center"/>
    </xf>
    <xf numFmtId="0" fontId="39" fillId="0" borderId="152" xfId="0" applyFont="1" applyBorder="1" applyAlignment="1">
      <alignment horizontal="center" vertical="center"/>
    </xf>
    <xf numFmtId="0" fontId="14" fillId="0" borderId="146" xfId="0" applyFont="1" applyBorder="1" applyAlignment="1">
      <alignment horizontal="center" vertical="center"/>
    </xf>
    <xf numFmtId="0" fontId="32" fillId="0" borderId="114" xfId="0" applyFont="1" applyBorder="1" applyAlignment="1">
      <alignment horizontal="center" vertical="center"/>
    </xf>
    <xf numFmtId="0" fontId="39" fillId="0" borderId="108" xfId="0" applyFont="1" applyBorder="1" applyAlignment="1">
      <alignment horizontal="center" vertical="center"/>
    </xf>
    <xf numFmtId="164" fontId="36" fillId="0" borderId="115" xfId="0" applyNumberFormat="1" applyFont="1" applyBorder="1" applyAlignment="1">
      <alignment horizontal="center" vertical="center"/>
    </xf>
    <xf numFmtId="164" fontId="36" fillId="0" borderId="37" xfId="0" applyNumberFormat="1" applyFont="1" applyBorder="1" applyAlignment="1">
      <alignment horizontal="center" vertical="center"/>
    </xf>
    <xf numFmtId="164" fontId="36" fillId="0" borderId="177" xfId="0" applyNumberFormat="1" applyFont="1" applyBorder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164" fontId="36" fillId="0" borderId="30" xfId="0" applyNumberFormat="1" applyFont="1" applyBorder="1" applyAlignment="1">
      <alignment horizontal="center" vertical="center"/>
    </xf>
    <xf numFmtId="0" fontId="36" fillId="12" borderId="184" xfId="0" applyFont="1" applyFill="1" applyBorder="1" applyAlignment="1">
      <alignment horizontal="left" vertical="center"/>
    </xf>
    <xf numFmtId="0" fontId="39" fillId="12" borderId="184" xfId="0" applyFont="1" applyFill="1" applyBorder="1" applyAlignment="1">
      <alignment horizontal="center" vertical="center"/>
    </xf>
    <xf numFmtId="0" fontId="33" fillId="0" borderId="127" xfId="0" applyFont="1" applyBorder="1" applyAlignment="1">
      <alignment horizontal="left" vertical="top" wrapText="1"/>
    </xf>
    <xf numFmtId="0" fontId="33" fillId="0" borderId="128" xfId="0" applyFont="1" applyBorder="1" applyAlignment="1">
      <alignment horizontal="left" vertical="top" wrapText="1"/>
    </xf>
    <xf numFmtId="0" fontId="5" fillId="4" borderId="129" xfId="0" applyFont="1" applyFill="1" applyBorder="1" applyAlignment="1">
      <alignment horizontal="right" vertical="center"/>
    </xf>
    <xf numFmtId="0" fontId="36" fillId="4" borderId="159" xfId="0" applyFont="1" applyFill="1" applyBorder="1" applyAlignment="1">
      <alignment horizontal="center" vertical="center"/>
    </xf>
    <xf numFmtId="0" fontId="5" fillId="4" borderId="126" xfId="0" applyFont="1" applyFill="1" applyBorder="1" applyAlignment="1">
      <alignment horizontal="center" vertical="center"/>
    </xf>
    <xf numFmtId="0" fontId="5" fillId="4" borderId="163" xfId="0" applyFont="1" applyFill="1" applyBorder="1" applyAlignment="1">
      <alignment horizontal="center" vertical="center"/>
    </xf>
    <xf numFmtId="0" fontId="36" fillId="4" borderId="164" xfId="0" applyFont="1" applyFill="1" applyBorder="1" applyAlignment="1">
      <alignment horizontal="center" vertical="center"/>
    </xf>
    <xf numFmtId="0" fontId="36" fillId="4" borderId="126" xfId="0" applyFont="1" applyFill="1" applyBorder="1" applyAlignment="1">
      <alignment horizontal="center" vertical="center"/>
    </xf>
    <xf numFmtId="0" fontId="36" fillId="4" borderId="132" xfId="0" applyFont="1" applyFill="1" applyBorder="1" applyAlignment="1">
      <alignment horizontal="center" vertical="center"/>
    </xf>
    <xf numFmtId="0" fontId="41" fillId="4" borderId="52" xfId="0" applyFont="1" applyFill="1" applyBorder="1" applyAlignment="1">
      <alignment horizontal="center" vertical="center"/>
    </xf>
    <xf numFmtId="0" fontId="41" fillId="4" borderId="119" xfId="0" applyFont="1" applyFill="1" applyBorder="1" applyAlignment="1">
      <alignment horizontal="center" vertical="center"/>
    </xf>
    <xf numFmtId="0" fontId="41" fillId="4" borderId="233" xfId="0" applyFont="1" applyFill="1" applyBorder="1" applyAlignment="1">
      <alignment horizontal="center" vertical="center"/>
    </xf>
    <xf numFmtId="0" fontId="10" fillId="0" borderId="227" xfId="0" applyFont="1" applyBorder="1" applyAlignment="1">
      <alignment horizontal="center" vertical="center" textRotation="90" wrapText="1"/>
    </xf>
    <xf numFmtId="0" fontId="2" fillId="0" borderId="136" xfId="0" applyFont="1" applyBorder="1" applyAlignment="1">
      <alignment horizontal="center" vertical="center"/>
    </xf>
    <xf numFmtId="0" fontId="2" fillId="0" borderId="137" xfId="0" applyFont="1" applyBorder="1" applyAlignment="1">
      <alignment horizontal="center" vertical="center"/>
    </xf>
    <xf numFmtId="0" fontId="39" fillId="0" borderId="138" xfId="0" applyFont="1" applyBorder="1" applyAlignment="1">
      <alignment horizontal="center" vertical="center"/>
    </xf>
    <xf numFmtId="0" fontId="2" fillId="0" borderId="117" xfId="0" applyFont="1" applyBorder="1" applyAlignment="1">
      <alignment horizontal="center" vertical="center"/>
    </xf>
    <xf numFmtId="0" fontId="2" fillId="0" borderId="228" xfId="0" applyFont="1" applyBorder="1" applyAlignment="1">
      <alignment horizontal="center" vertical="center"/>
    </xf>
    <xf numFmtId="0" fontId="39" fillId="0" borderId="11" xfId="0" applyFont="1" applyBorder="1" applyAlignment="1">
      <alignment horizontal="center" vertical="center"/>
    </xf>
    <xf numFmtId="0" fontId="39" fillId="0" borderId="134" xfId="0" applyFont="1" applyBorder="1" applyAlignment="1">
      <alignment horizontal="center" vertical="center"/>
    </xf>
    <xf numFmtId="0" fontId="39" fillId="0" borderId="229" xfId="0" applyFont="1" applyBorder="1" applyAlignment="1">
      <alignment horizontal="center" vertical="center"/>
    </xf>
    <xf numFmtId="0" fontId="2" fillId="0" borderId="135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39" fillId="0" borderId="118" xfId="0" applyFont="1" applyBorder="1" applyAlignment="1">
      <alignment horizontal="center" vertical="center"/>
    </xf>
    <xf numFmtId="0" fontId="2" fillId="0" borderId="134" xfId="0" applyFont="1" applyBorder="1" applyAlignment="1">
      <alignment horizontal="center" vertical="center"/>
    </xf>
    <xf numFmtId="0" fontId="2" fillId="0" borderId="229" xfId="0" applyFont="1" applyBorder="1" applyAlignment="1">
      <alignment horizontal="center" vertical="center"/>
    </xf>
    <xf numFmtId="0" fontId="3" fillId="0" borderId="222" xfId="0" applyFont="1" applyBorder="1" applyAlignment="1">
      <alignment horizontal="left" vertical="center"/>
    </xf>
    <xf numFmtId="0" fontId="3" fillId="0" borderId="223" xfId="0" applyFont="1" applyBorder="1" applyAlignment="1">
      <alignment horizontal="left" vertical="center"/>
    </xf>
    <xf numFmtId="0" fontId="4" fillId="0" borderId="224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25" xfId="0" applyFont="1" applyBorder="1" applyAlignment="1">
      <alignment horizontal="center" vertical="center"/>
    </xf>
    <xf numFmtId="0" fontId="5" fillId="0" borderId="139" xfId="0" applyFont="1" applyBorder="1" applyAlignment="1">
      <alignment horizontal="center" vertical="center"/>
    </xf>
    <xf numFmtId="0" fontId="6" fillId="0" borderId="225" xfId="0" applyFont="1" applyBorder="1" applyAlignment="1">
      <alignment horizontal="center" vertical="center"/>
    </xf>
    <xf numFmtId="0" fontId="6" fillId="0" borderId="139" xfId="0" applyFont="1" applyBorder="1" applyAlignment="1">
      <alignment horizontal="center" vertical="center"/>
    </xf>
    <xf numFmtId="0" fontId="8" fillId="0" borderId="225" xfId="0" applyFont="1" applyBorder="1" applyAlignment="1">
      <alignment horizontal="center" vertical="center"/>
    </xf>
    <xf numFmtId="0" fontId="8" fillId="0" borderId="139" xfId="0" applyFont="1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1" fontId="36" fillId="0" borderId="112" xfId="0" applyNumberFormat="1" applyFont="1" applyBorder="1" applyAlignment="1">
      <alignment horizontal="center" vertical="center"/>
    </xf>
    <xf numFmtId="1" fontId="36" fillId="0" borderId="240" xfId="0" applyNumberFormat="1" applyFont="1" applyBorder="1" applyAlignment="1">
      <alignment horizontal="center" vertical="center"/>
    </xf>
    <xf numFmtId="0" fontId="14" fillId="0" borderId="113" xfId="0" applyFont="1" applyBorder="1" applyAlignment="1">
      <alignment horizontal="center" vertical="center"/>
    </xf>
    <xf numFmtId="0" fontId="6" fillId="0" borderId="114" xfId="0" applyFont="1" applyBorder="1" applyAlignment="1">
      <alignment horizontal="center" vertical="center"/>
    </xf>
    <xf numFmtId="0" fontId="2" fillId="0" borderId="10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2" fillId="0" borderId="12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164" fontId="5" fillId="0" borderId="115" xfId="0" applyNumberFormat="1" applyFont="1" applyBorder="1" applyAlignment="1">
      <alignment horizontal="center" vertical="center"/>
    </xf>
    <xf numFmtId="164" fontId="5" fillId="0" borderId="158" xfId="0" applyNumberFormat="1" applyFont="1" applyBorder="1" applyAlignment="1">
      <alignment horizontal="center" vertical="center"/>
    </xf>
    <xf numFmtId="1" fontId="36" fillId="0" borderId="262" xfId="0" applyNumberFormat="1" applyFont="1" applyBorder="1" applyAlignment="1">
      <alignment horizontal="center" vertical="center"/>
    </xf>
    <xf numFmtId="0" fontId="2" fillId="0" borderId="161" xfId="0" applyFont="1" applyBorder="1" applyAlignment="1">
      <alignment horizontal="center" vertical="center"/>
    </xf>
    <xf numFmtId="0" fontId="2" fillId="0" borderId="118" xfId="0" applyFont="1" applyBorder="1" applyAlignment="1">
      <alignment horizontal="center" vertical="center"/>
    </xf>
    <xf numFmtId="0" fontId="14" fillId="4" borderId="129" xfId="0" applyFont="1" applyFill="1" applyBorder="1" applyAlignment="1">
      <alignment horizontal="right" vertical="center"/>
    </xf>
    <xf numFmtId="0" fontId="14" fillId="4" borderId="130" xfId="0" applyFont="1" applyFill="1" applyBorder="1" applyAlignment="1">
      <alignment horizontal="right" vertical="center"/>
    </xf>
    <xf numFmtId="0" fontId="5" fillId="4" borderId="131" xfId="0" applyFont="1" applyFill="1" applyBorder="1" applyAlignment="1">
      <alignment horizontal="center" vertical="center"/>
    </xf>
    <xf numFmtId="0" fontId="5" fillId="4" borderId="132" xfId="0" applyFont="1" applyFill="1" applyBorder="1" applyAlignment="1">
      <alignment horizontal="center" vertical="center"/>
    </xf>
    <xf numFmtId="0" fontId="5" fillId="4" borderId="133" xfId="0" applyFont="1" applyFill="1" applyBorder="1" applyAlignment="1">
      <alignment horizontal="center" vertical="center"/>
    </xf>
    <xf numFmtId="0" fontId="5" fillId="4" borderId="164" xfId="0" applyFont="1" applyFill="1" applyBorder="1" applyAlignment="1">
      <alignment horizontal="center" vertical="center"/>
    </xf>
    <xf numFmtId="0" fontId="5" fillId="4" borderId="165" xfId="0" applyFont="1" applyFill="1" applyBorder="1" applyAlignment="1">
      <alignment horizontal="center" vertical="center"/>
    </xf>
    <xf numFmtId="0" fontId="42" fillId="0" borderId="244" xfId="0" applyFont="1" applyBorder="1" applyAlignment="1">
      <alignment horizontal="center" vertical="center"/>
    </xf>
    <xf numFmtId="0" fontId="42" fillId="0" borderId="120" xfId="0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121" xfId="0" applyFont="1" applyBorder="1" applyAlignment="1">
      <alignment horizontal="center" vertical="center"/>
    </xf>
    <xf numFmtId="0" fontId="2" fillId="0" borderId="122" xfId="0" applyFont="1" applyBorder="1" applyAlignment="1">
      <alignment horizontal="center" vertical="center" wrapText="1"/>
    </xf>
    <xf numFmtId="0" fontId="2" fillId="0" borderId="123" xfId="0" applyFont="1" applyBorder="1" applyAlignment="1">
      <alignment horizontal="center" vertical="center" wrapText="1"/>
    </xf>
    <xf numFmtId="0" fontId="10" fillId="0" borderId="124" xfId="0" applyFont="1" applyBorder="1" applyAlignment="1">
      <alignment horizontal="center" vertical="center" wrapText="1"/>
    </xf>
    <xf numFmtId="0" fontId="2" fillId="0" borderId="125" xfId="0" applyFont="1" applyBorder="1" applyAlignment="1">
      <alignment horizontal="center" vertical="center"/>
    </xf>
    <xf numFmtId="0" fontId="10" fillId="0" borderId="156" xfId="0" applyFont="1" applyBorder="1" applyAlignment="1">
      <alignment horizontal="center" vertical="center" textRotation="90" wrapText="1"/>
    </xf>
    <xf numFmtId="0" fontId="10" fillId="0" borderId="242" xfId="0" applyFont="1" applyBorder="1" applyAlignment="1">
      <alignment horizontal="center" vertical="center" textRotation="90" wrapText="1"/>
    </xf>
    <xf numFmtId="0" fontId="2" fillId="0" borderId="219" xfId="0" applyFont="1" applyBorder="1" applyAlignment="1">
      <alignment horizontal="center" vertical="center"/>
    </xf>
    <xf numFmtId="0" fontId="2" fillId="0" borderId="220" xfId="0" applyFont="1" applyBorder="1" applyAlignment="1">
      <alignment horizontal="center" vertical="center"/>
    </xf>
    <xf numFmtId="0" fontId="2" fillId="0" borderId="96" xfId="0" applyFont="1" applyBorder="1" applyAlignment="1">
      <alignment horizontal="center" vertical="center"/>
    </xf>
    <xf numFmtId="0" fontId="2" fillId="0" borderId="116" xfId="0" applyFont="1" applyBorder="1" applyAlignment="1">
      <alignment horizontal="center" vertical="center"/>
    </xf>
    <xf numFmtId="0" fontId="2" fillId="0" borderId="23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3" fillId="0" borderId="183" xfId="3" applyFont="1" applyBorder="1" applyAlignment="1">
      <alignment horizontal="center" vertical="center"/>
    </xf>
    <xf numFmtId="0" fontId="43" fillId="0" borderId="184" xfId="3" applyFont="1" applyBorder="1" applyAlignment="1">
      <alignment horizontal="center" vertical="center"/>
    </xf>
    <xf numFmtId="0" fontId="43" fillId="0" borderId="185" xfId="3" applyFont="1" applyBorder="1" applyAlignment="1">
      <alignment horizontal="center" vertical="center"/>
    </xf>
    <xf numFmtId="164" fontId="5" fillId="0" borderId="141" xfId="0" applyNumberFormat="1" applyFont="1" applyBorder="1" applyAlignment="1">
      <alignment horizontal="center" vertical="center"/>
    </xf>
    <xf numFmtId="164" fontId="5" fillId="0" borderId="142" xfId="0" applyNumberFormat="1" applyFont="1" applyBorder="1" applyAlignment="1">
      <alignment horizontal="center" vertical="center"/>
    </xf>
    <xf numFmtId="164" fontId="5" fillId="0" borderId="143" xfId="0" applyNumberFormat="1" applyFont="1" applyBorder="1" applyAlignment="1">
      <alignment horizontal="center" vertical="center"/>
    </xf>
    <xf numFmtId="164" fontId="5" fillId="0" borderId="144" xfId="0" applyNumberFormat="1" applyFont="1" applyBorder="1" applyAlignment="1">
      <alignment horizontal="center" vertical="center"/>
    </xf>
    <xf numFmtId="164" fontId="5" fillId="0" borderId="145" xfId="0" applyNumberFormat="1" applyFont="1" applyBorder="1" applyAlignment="1">
      <alignment horizontal="center" vertical="center"/>
    </xf>
    <xf numFmtId="0" fontId="12" fillId="0" borderId="244" xfId="0" applyFont="1" applyBorder="1" applyAlignment="1">
      <alignment horizontal="center" vertical="center"/>
    </xf>
    <xf numFmtId="0" fontId="12" fillId="0" borderId="120" xfId="0" applyFont="1" applyBorder="1" applyAlignment="1">
      <alignment horizontal="center" vertical="center"/>
    </xf>
    <xf numFmtId="0" fontId="33" fillId="0" borderId="178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0" xfId="0" applyFont="1" applyBorder="1" applyAlignment="1">
      <alignment horizontal="center" vertical="center"/>
    </xf>
    <xf numFmtId="0" fontId="2" fillId="0" borderId="13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164" fontId="5" fillId="0" borderId="38" xfId="0" applyNumberFormat="1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44" xfId="0" applyFont="1" applyBorder="1" applyAlignment="1">
      <alignment horizontal="center" vertical="center"/>
    </xf>
    <xf numFmtId="0" fontId="2" fillId="0" borderId="148" xfId="0" applyFont="1" applyBorder="1" applyAlignment="1">
      <alignment horizontal="center" vertical="center"/>
    </xf>
    <xf numFmtId="0" fontId="2" fillId="0" borderId="149" xfId="0" applyFont="1" applyBorder="1" applyAlignment="1">
      <alignment horizontal="center" vertical="center"/>
    </xf>
    <xf numFmtId="0" fontId="2" fillId="0" borderId="150" xfId="0" applyFont="1" applyBorder="1" applyAlignment="1">
      <alignment horizontal="center" vertical="center"/>
    </xf>
    <xf numFmtId="0" fontId="2" fillId="0" borderId="151" xfId="0" applyFont="1" applyBorder="1" applyAlignment="1">
      <alignment horizontal="center" vertical="center"/>
    </xf>
    <xf numFmtId="0" fontId="2" fillId="0" borderId="152" xfId="0" applyFont="1" applyBorder="1" applyAlignment="1">
      <alignment horizontal="center" vertical="center"/>
    </xf>
    <xf numFmtId="0" fontId="12" fillId="0" borderId="230" xfId="0" applyFont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2" fillId="0" borderId="155" xfId="0" applyFont="1" applyBorder="1" applyAlignment="1">
      <alignment horizontal="center" vertical="center"/>
    </xf>
    <xf numFmtId="0" fontId="2" fillId="0" borderId="156" xfId="0" applyFont="1" applyBorder="1" applyAlignment="1">
      <alignment horizontal="center" vertical="center"/>
    </xf>
    <xf numFmtId="0" fontId="2" fillId="0" borderId="157" xfId="0" applyFont="1" applyBorder="1" applyAlignment="1">
      <alignment horizontal="center" vertical="center"/>
    </xf>
    <xf numFmtId="0" fontId="5" fillId="0" borderId="158" xfId="0" applyFont="1" applyBorder="1" applyAlignment="1">
      <alignment horizontal="center" vertical="center"/>
    </xf>
    <xf numFmtId="0" fontId="5" fillId="0" borderId="154" xfId="0" applyFont="1" applyBorder="1" applyAlignment="1">
      <alignment horizontal="center" vertical="center"/>
    </xf>
    <xf numFmtId="164" fontId="5" fillId="0" borderId="102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5" fillId="4" borderId="159" xfId="0" applyFont="1" applyFill="1" applyBorder="1" applyAlignment="1">
      <alignment horizontal="center" vertical="center"/>
    </xf>
    <xf numFmtId="0" fontId="36" fillId="12" borderId="184" xfId="0" applyFont="1" applyFill="1" applyBorder="1" applyAlignment="1">
      <alignment horizontal="center" vertical="center"/>
    </xf>
    <xf numFmtId="0" fontId="32" fillId="4" borderId="119" xfId="0" applyFont="1" applyFill="1" applyBorder="1" applyAlignment="1">
      <alignment horizontal="center" vertical="center"/>
    </xf>
    <xf numFmtId="0" fontId="36" fillId="12" borderId="185" xfId="0" applyFont="1" applyFill="1" applyBorder="1" applyAlignment="1">
      <alignment horizontal="center" vertical="center"/>
    </xf>
    <xf numFmtId="0" fontId="32" fillId="4" borderId="233" xfId="0" applyFont="1" applyFill="1" applyBorder="1" applyAlignment="1">
      <alignment horizontal="center" vertical="center"/>
    </xf>
    <xf numFmtId="0" fontId="14" fillId="4" borderId="218" xfId="0" applyFont="1" applyFill="1" applyBorder="1" applyAlignment="1">
      <alignment horizontal="center" vertical="center"/>
    </xf>
    <xf numFmtId="0" fontId="14" fillId="4" borderId="157" xfId="0" applyFont="1" applyFill="1" applyBorder="1" applyAlignment="1">
      <alignment horizontal="center" vertical="center"/>
    </xf>
    <xf numFmtId="0" fontId="32" fillId="4" borderId="52" xfId="0" applyFont="1" applyFill="1" applyBorder="1" applyAlignment="1">
      <alignment horizontal="center" vertical="center"/>
    </xf>
    <xf numFmtId="0" fontId="2" fillId="0" borderId="15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" fillId="0" borderId="162" xfId="0" applyFont="1" applyBorder="1" applyAlignment="1">
      <alignment horizontal="center" vertical="center" wrapText="1"/>
    </xf>
    <xf numFmtId="0" fontId="10" fillId="0" borderId="14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43" xfId="0" applyFont="1" applyBorder="1" applyAlignment="1">
      <alignment horizontal="center" vertical="center"/>
    </xf>
    <xf numFmtId="0" fontId="39" fillId="0" borderId="235" xfId="0" applyFont="1" applyBorder="1" applyAlignment="1">
      <alignment horizontal="center" vertical="center"/>
    </xf>
    <xf numFmtId="0" fontId="3" fillId="0" borderId="166" xfId="0" applyFont="1" applyBorder="1" applyAlignment="1">
      <alignment horizontal="left" vertical="center"/>
    </xf>
    <xf numFmtId="0" fontId="33" fillId="12" borderId="190" xfId="0" applyFont="1" applyFill="1" applyBorder="1" applyAlignment="1">
      <alignment horizontal="left" vertical="center"/>
    </xf>
    <xf numFmtId="0" fontId="33" fillId="12" borderId="110" xfId="0" applyFont="1" applyFill="1" applyBorder="1" applyAlignment="1">
      <alignment horizontal="left" vertical="center"/>
    </xf>
    <xf numFmtId="0" fontId="33" fillId="12" borderId="184" xfId="0" applyFont="1" applyFill="1" applyBorder="1" applyAlignment="1">
      <alignment horizontal="left" vertical="center"/>
    </xf>
    <xf numFmtId="0" fontId="2" fillId="0" borderId="114" xfId="0" applyFont="1" applyBorder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0" fontId="6" fillId="0" borderId="117" xfId="0" applyFont="1" applyBorder="1" applyAlignment="1">
      <alignment horizontal="center" vertical="center"/>
    </xf>
    <xf numFmtId="0" fontId="6" fillId="0" borderId="134" xfId="0" applyFont="1" applyBorder="1" applyAlignment="1">
      <alignment horizontal="center" vertical="center"/>
    </xf>
    <xf numFmtId="0" fontId="5" fillId="0" borderId="162" xfId="0" applyFont="1" applyBorder="1" applyAlignment="1">
      <alignment horizontal="center" vertical="center"/>
    </xf>
    <xf numFmtId="0" fontId="5" fillId="0" borderId="141" xfId="0" applyFont="1" applyBorder="1" applyAlignment="1">
      <alignment horizontal="center" vertical="center"/>
    </xf>
    <xf numFmtId="0" fontId="5" fillId="0" borderId="142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/>
    </xf>
    <xf numFmtId="0" fontId="2" fillId="0" borderId="167" xfId="0" applyFont="1" applyBorder="1" applyAlignment="1">
      <alignment horizontal="center" vertical="center"/>
    </xf>
    <xf numFmtId="0" fontId="5" fillId="4" borderId="202" xfId="0" applyFont="1" applyFill="1" applyBorder="1" applyAlignment="1">
      <alignment horizontal="right" vertical="center"/>
    </xf>
    <xf numFmtId="0" fontId="5" fillId="4" borderId="203" xfId="0" applyFont="1" applyFill="1" applyBorder="1" applyAlignment="1">
      <alignment horizontal="right" vertical="center"/>
    </xf>
    <xf numFmtId="0" fontId="33" fillId="12" borderId="184" xfId="0" applyFont="1" applyFill="1" applyBorder="1" applyAlignment="1">
      <alignment horizontal="center" vertical="center"/>
    </xf>
    <xf numFmtId="0" fontId="33" fillId="12" borderId="185" xfId="0" applyFont="1" applyFill="1" applyBorder="1" applyAlignment="1">
      <alignment horizontal="center" vertical="center"/>
    </xf>
    <xf numFmtId="0" fontId="39" fillId="12" borderId="185" xfId="0" applyFont="1" applyFill="1" applyBorder="1" applyAlignment="1">
      <alignment horizontal="center" vertical="center"/>
    </xf>
    <xf numFmtId="0" fontId="2" fillId="0" borderId="119" xfId="0" applyFont="1" applyBorder="1" applyAlignment="1">
      <alignment horizontal="center" vertical="center"/>
    </xf>
    <xf numFmtId="0" fontId="55" fillId="0" borderId="183" xfId="0" applyFont="1" applyBorder="1" applyAlignment="1">
      <alignment horizontal="center" vertical="center" wrapText="1"/>
    </xf>
    <xf numFmtId="0" fontId="55" fillId="0" borderId="185" xfId="0" applyFont="1" applyBorder="1" applyAlignment="1">
      <alignment horizontal="center" vertical="center" wrapText="1"/>
    </xf>
    <xf numFmtId="0" fontId="3" fillId="0" borderId="183" xfId="0" applyFont="1" applyBorder="1" applyAlignment="1">
      <alignment horizontal="left" vertical="center" wrapText="1"/>
    </xf>
    <xf numFmtId="0" fontId="3" fillId="0" borderId="185" xfId="0" applyFont="1" applyBorder="1" applyAlignment="1">
      <alignment horizontal="left" vertical="center" wrapText="1"/>
    </xf>
    <xf numFmtId="0" fontId="70" fillId="0" borderId="0" xfId="0" applyFont="1" applyAlignment="1">
      <alignment horizontal="right" wrapText="1"/>
    </xf>
    <xf numFmtId="0" fontId="3" fillId="0" borderId="183" xfId="0" applyFont="1" applyBorder="1" applyAlignment="1">
      <alignment horizontal="left" vertical="center"/>
    </xf>
    <xf numFmtId="0" fontId="3" fillId="0" borderId="185" xfId="0" applyFont="1" applyBorder="1" applyAlignment="1">
      <alignment horizontal="left" vertical="center"/>
    </xf>
    <xf numFmtId="0" fontId="49" fillId="0" borderId="0" xfId="7" applyFont="1" applyAlignment="1">
      <alignment horizontal="left" vertical="top" wrapText="1"/>
    </xf>
    <xf numFmtId="0" fontId="22" fillId="0" borderId="0" xfId="7" applyFont="1" applyAlignment="1">
      <alignment horizontal="center"/>
    </xf>
    <xf numFmtId="0" fontId="28" fillId="0" borderId="0" xfId="7" applyFont="1" applyAlignment="1">
      <alignment horizontal="center"/>
    </xf>
    <xf numFmtId="0" fontId="51" fillId="0" borderId="0" xfId="7" applyFont="1" applyAlignment="1">
      <alignment horizontal="center"/>
    </xf>
    <xf numFmtId="0" fontId="26" fillId="0" borderId="91" xfId="7" applyFont="1" applyBorder="1" applyAlignment="1">
      <alignment horizontal="left" vertical="center"/>
    </xf>
    <xf numFmtId="0" fontId="26" fillId="0" borderId="92" xfId="7" applyFont="1" applyBorder="1" applyAlignment="1">
      <alignment horizontal="left" vertical="center"/>
    </xf>
    <xf numFmtId="0" fontId="26" fillId="0" borderId="192" xfId="7" applyFont="1" applyBorder="1" applyAlignment="1">
      <alignment horizontal="left" vertical="center"/>
    </xf>
    <xf numFmtId="9" fontId="22" fillId="0" borderId="99" xfId="7" applyNumberFormat="1" applyFont="1" applyBorder="1" applyAlignment="1">
      <alignment horizontal="center" vertical="center"/>
    </xf>
    <xf numFmtId="0" fontId="22" fillId="0" borderId="93" xfId="7" applyFont="1" applyBorder="1" applyAlignment="1">
      <alignment horizontal="center" vertical="center"/>
    </xf>
    <xf numFmtId="0" fontId="49" fillId="0" borderId="0" xfId="7" applyFont="1" applyAlignment="1">
      <alignment horizontal="left"/>
    </xf>
    <xf numFmtId="0" fontId="52" fillId="0" borderId="0" xfId="7" applyFont="1" applyAlignment="1">
      <alignment horizontal="center"/>
    </xf>
    <xf numFmtId="0" fontId="51" fillId="0" borderId="0" xfId="7" applyFont="1" applyAlignment="1">
      <alignment horizontal="center" vertical="top"/>
    </xf>
    <xf numFmtId="0" fontId="26" fillId="0" borderId="82" xfId="7" applyFont="1" applyBorder="1" applyAlignment="1">
      <alignment horizontal="left" vertical="center"/>
    </xf>
    <xf numFmtId="0" fontId="26" fillId="0" borderId="83" xfId="7" applyFont="1" applyBorder="1" applyAlignment="1">
      <alignment horizontal="left" vertical="center"/>
    </xf>
    <xf numFmtId="0" fontId="26" fillId="0" borderId="84" xfId="7" applyFont="1" applyBorder="1" applyAlignment="1">
      <alignment horizontal="left" vertical="center"/>
    </xf>
    <xf numFmtId="9" fontId="20" fillId="0" borderId="69" xfId="4" applyBorder="1" applyAlignment="1">
      <alignment horizontal="center" vertical="center"/>
    </xf>
    <xf numFmtId="9" fontId="20" fillId="0" borderId="55" xfId="4" applyBorder="1" applyAlignment="1">
      <alignment horizontal="center" vertical="center"/>
    </xf>
    <xf numFmtId="0" fontId="22" fillId="0" borderId="69" xfId="7" applyFont="1" applyBorder="1" applyAlignment="1">
      <alignment horizontal="center" vertical="center"/>
    </xf>
    <xf numFmtId="0" fontId="22" fillId="0" borderId="55" xfId="7" applyFont="1" applyBorder="1" applyAlignment="1">
      <alignment horizontal="center" vertical="center"/>
    </xf>
    <xf numFmtId="0" fontId="26" fillId="0" borderId="95" xfId="7" applyFont="1" applyBorder="1" applyAlignment="1">
      <alignment horizontal="left" vertical="center"/>
    </xf>
    <xf numFmtId="0" fontId="26" fillId="0" borderId="87" xfId="7" applyFont="1" applyBorder="1" applyAlignment="1">
      <alignment horizontal="left" vertical="center"/>
    </xf>
    <xf numFmtId="0" fontId="22" fillId="0" borderId="87" xfId="7" applyFont="1" applyBorder="1" applyAlignment="1">
      <alignment horizontal="center" vertical="center"/>
    </xf>
    <xf numFmtId="0" fontId="22" fillId="0" borderId="57" xfId="7" applyFont="1" applyBorder="1" applyAlignment="1">
      <alignment horizontal="center" vertical="center"/>
    </xf>
    <xf numFmtId="0" fontId="26" fillId="0" borderId="88" xfId="7" applyFont="1" applyBorder="1" applyAlignment="1">
      <alignment horizontal="center" vertical="center" wrapText="1"/>
    </xf>
    <xf numFmtId="0" fontId="26" fillId="0" borderId="89" xfId="7" applyFont="1" applyBorder="1" applyAlignment="1">
      <alignment horizontal="center" vertical="center" wrapText="1"/>
    </xf>
    <xf numFmtId="0" fontId="26" fillId="0" borderId="90" xfId="7" applyFont="1" applyBorder="1" applyAlignment="1">
      <alignment horizontal="center" vertical="center" wrapText="1"/>
    </xf>
    <xf numFmtId="0" fontId="26" fillId="8" borderId="82" xfId="7" applyFont="1" applyFill="1" applyBorder="1" applyAlignment="1">
      <alignment horizontal="center" vertical="center"/>
    </xf>
    <xf numFmtId="0" fontId="26" fillId="8" borderId="83" xfId="7" applyFont="1" applyFill="1" applyBorder="1" applyAlignment="1">
      <alignment horizontal="center" vertical="center"/>
    </xf>
    <xf numFmtId="0" fontId="26" fillId="8" borderId="171" xfId="7" applyFont="1" applyFill="1" applyBorder="1" applyAlignment="1">
      <alignment horizontal="center" vertical="center"/>
    </xf>
    <xf numFmtId="0" fontId="26" fillId="0" borderId="85" xfId="7" applyFont="1" applyBorder="1" applyAlignment="1">
      <alignment horizontal="left" vertical="center"/>
    </xf>
    <xf numFmtId="0" fontId="26" fillId="0" borderId="69" xfId="7" applyFont="1" applyBorder="1" applyAlignment="1">
      <alignment horizontal="left" vertical="center"/>
    </xf>
    <xf numFmtId="0" fontId="26" fillId="0" borderId="85" xfId="7" applyFont="1" applyBorder="1" applyAlignment="1">
      <alignment horizontal="left" vertical="center" wrapText="1"/>
    </xf>
    <xf numFmtId="0" fontId="26" fillId="0" borderId="69" xfId="7" applyFont="1" applyBorder="1" applyAlignment="1">
      <alignment horizontal="left" vertical="center" wrapText="1"/>
    </xf>
    <xf numFmtId="0" fontId="48" fillId="8" borderId="86" xfId="7" applyFont="1" applyFill="1" applyBorder="1" applyAlignment="1">
      <alignment horizontal="center" vertical="center" wrapText="1"/>
    </xf>
    <xf numFmtId="0" fontId="48" fillId="8" borderId="0" xfId="7" applyFont="1" applyFill="1" applyAlignment="1">
      <alignment horizontal="center" vertical="center" wrapText="1"/>
    </xf>
    <xf numFmtId="0" fontId="48" fillId="8" borderId="66" xfId="7" applyFont="1" applyFill="1" applyBorder="1" applyAlignment="1">
      <alignment horizontal="center" vertical="center" wrapText="1"/>
    </xf>
    <xf numFmtId="0" fontId="26" fillId="0" borderId="82" xfId="7" applyFont="1" applyBorder="1" applyAlignment="1">
      <alignment horizontal="left" vertical="center" wrapText="1"/>
    </xf>
    <xf numFmtId="0" fontId="26" fillId="0" borderId="83" xfId="7" applyFont="1" applyBorder="1" applyAlignment="1">
      <alignment horizontal="left" vertical="center" wrapText="1"/>
    </xf>
    <xf numFmtId="0" fontId="26" fillId="8" borderId="86" xfId="7" applyFont="1" applyFill="1" applyBorder="1" applyAlignment="1">
      <alignment horizontal="center" vertical="center" wrapText="1"/>
    </xf>
    <xf numFmtId="0" fontId="26" fillId="8" borderId="0" xfId="7" applyFont="1" applyFill="1" applyAlignment="1">
      <alignment horizontal="center" vertical="center" wrapText="1"/>
    </xf>
    <xf numFmtId="0" fontId="26" fillId="8" borderId="66" xfId="7" applyFont="1" applyFill="1" applyBorder="1" applyAlignment="1">
      <alignment horizontal="center" vertical="center" wrapText="1"/>
    </xf>
    <xf numFmtId="0" fontId="26" fillId="0" borderId="84" xfId="7" applyFont="1" applyBorder="1" applyAlignment="1">
      <alignment horizontal="left" vertical="center" wrapText="1"/>
    </xf>
    <xf numFmtId="9" fontId="0" fillId="0" borderId="53" xfId="4" applyFont="1" applyBorder="1" applyAlignment="1">
      <alignment horizontal="center" vertical="center"/>
    </xf>
    <xf numFmtId="9" fontId="20" fillId="0" borderId="83" xfId="4" applyBorder="1" applyAlignment="1">
      <alignment horizontal="center" vertical="center"/>
    </xf>
    <xf numFmtId="9" fontId="20" fillId="0" borderId="171" xfId="4" applyBorder="1" applyAlignment="1">
      <alignment horizontal="center" vertical="center"/>
    </xf>
    <xf numFmtId="0" fontId="26" fillId="0" borderId="168" xfId="7" applyFont="1" applyBorder="1" applyAlignment="1">
      <alignment horizontal="left" vertical="center" wrapText="1"/>
    </xf>
    <xf numFmtId="0" fontId="26" fillId="0" borderId="169" xfId="7" applyFont="1" applyBorder="1" applyAlignment="1">
      <alignment horizontal="left" vertical="center" wrapText="1"/>
    </xf>
    <xf numFmtId="0" fontId="26" fillId="0" borderId="170" xfId="7" applyFont="1" applyBorder="1" applyAlignment="1">
      <alignment horizontal="left" vertical="center" wrapText="1"/>
    </xf>
    <xf numFmtId="0" fontId="26" fillId="8" borderId="195" xfId="7" applyFont="1" applyFill="1" applyBorder="1" applyAlignment="1">
      <alignment horizontal="center" vertical="center" wrapText="1"/>
    </xf>
    <xf numFmtId="0" fontId="26" fillId="8" borderId="80" xfId="7" applyFont="1" applyFill="1" applyBorder="1" applyAlignment="1">
      <alignment horizontal="center" vertical="center" wrapText="1"/>
    </xf>
    <xf numFmtId="0" fontId="26" fillId="8" borderId="196" xfId="7" applyFont="1" applyFill="1" applyBorder="1" applyAlignment="1">
      <alignment horizontal="center" vertical="center" wrapText="1"/>
    </xf>
    <xf numFmtId="0" fontId="22" fillId="8" borderId="82" xfId="7" applyFont="1" applyFill="1" applyBorder="1" applyAlignment="1">
      <alignment horizontal="center" vertical="center"/>
    </xf>
    <xf numFmtId="0" fontId="22" fillId="8" borderId="83" xfId="7" applyFont="1" applyFill="1" applyBorder="1" applyAlignment="1">
      <alignment horizontal="center" vertical="center"/>
    </xf>
    <xf numFmtId="0" fontId="22" fillId="8" borderId="171" xfId="7" applyFont="1" applyFill="1" applyBorder="1" applyAlignment="1">
      <alignment horizontal="center" vertical="center"/>
    </xf>
    <xf numFmtId="0" fontId="26" fillId="0" borderId="172" xfId="7" applyFont="1" applyBorder="1" applyAlignment="1">
      <alignment horizontal="left" vertical="center" wrapText="1"/>
    </xf>
    <xf numFmtId="0" fontId="26" fillId="0" borderId="173" xfId="7" applyFont="1" applyBorder="1" applyAlignment="1">
      <alignment horizontal="left" vertical="center" wrapText="1"/>
    </xf>
    <xf numFmtId="0" fontId="26" fillId="0" borderId="186" xfId="7" applyFont="1" applyBorder="1" applyAlignment="1">
      <alignment horizontal="left" vertical="center" wrapText="1"/>
    </xf>
    <xf numFmtId="0" fontId="22" fillId="0" borderId="69" xfId="7" applyFont="1" applyBorder="1" applyAlignment="1">
      <alignment horizontal="left" vertical="center" wrapText="1"/>
    </xf>
    <xf numFmtId="0" fontId="22" fillId="0" borderId="53" xfId="7" applyFont="1" applyBorder="1" applyAlignment="1">
      <alignment horizontal="left" vertical="center" wrapText="1"/>
    </xf>
    <xf numFmtId="0" fontId="22" fillId="0" borderId="83" xfId="7" applyFont="1" applyBorder="1" applyAlignment="1">
      <alignment horizontal="left" vertical="center" wrapText="1"/>
    </xf>
    <xf numFmtId="0" fontId="22" fillId="0" borderId="84" xfId="7" applyFont="1" applyBorder="1" applyAlignment="1">
      <alignment horizontal="left" vertical="center" wrapText="1"/>
    </xf>
    <xf numFmtId="0" fontId="22" fillId="0" borderId="53" xfId="7" applyFont="1" applyBorder="1" applyAlignment="1">
      <alignment horizontal="center" vertical="center" wrapText="1"/>
    </xf>
    <xf numFmtId="0" fontId="0" fillId="0" borderId="83" xfId="0" applyBorder="1" applyAlignment="1">
      <alignment wrapText="1"/>
    </xf>
    <xf numFmtId="0" fontId="0" fillId="0" borderId="171" xfId="0" applyBorder="1" applyAlignment="1">
      <alignment wrapText="1"/>
    </xf>
    <xf numFmtId="0" fontId="0" fillId="0" borderId="83" xfId="0" applyBorder="1"/>
    <xf numFmtId="0" fontId="0" fillId="0" borderId="171" xfId="0" applyBorder="1"/>
    <xf numFmtId="0" fontId="28" fillId="8" borderId="183" xfId="7" applyFont="1" applyFill="1" applyBorder="1" applyAlignment="1">
      <alignment horizontal="center"/>
    </xf>
    <xf numFmtId="0" fontId="28" fillId="8" borderId="184" xfId="7" applyFont="1" applyFill="1" applyBorder="1" applyAlignment="1">
      <alignment horizontal="center"/>
    </xf>
    <xf numFmtId="0" fontId="28" fillId="8" borderId="190" xfId="7" applyFont="1" applyFill="1" applyBorder="1" applyAlignment="1">
      <alignment horizontal="center"/>
    </xf>
    <xf numFmtId="0" fontId="28" fillId="8" borderId="191" xfId="7" applyFont="1" applyFill="1" applyBorder="1" applyAlignment="1">
      <alignment horizontal="center"/>
    </xf>
    <xf numFmtId="0" fontId="26" fillId="8" borderId="172" xfId="7" applyFont="1" applyFill="1" applyBorder="1" applyAlignment="1">
      <alignment horizontal="center"/>
    </xf>
    <xf numFmtId="0" fontId="26" fillId="8" borderId="173" xfId="7" applyFont="1" applyFill="1" applyBorder="1" applyAlignment="1">
      <alignment horizontal="center"/>
    </xf>
    <xf numFmtId="0" fontId="26" fillId="8" borderId="174" xfId="7" applyFont="1" applyFill="1" applyBorder="1" applyAlignment="1">
      <alignment horizontal="center"/>
    </xf>
    <xf numFmtId="0" fontId="26" fillId="8" borderId="188" xfId="7" applyFont="1" applyFill="1" applyBorder="1" applyAlignment="1">
      <alignment horizontal="center" vertical="center"/>
    </xf>
    <xf numFmtId="0" fontId="26" fillId="8" borderId="79" xfId="7" applyFont="1" applyFill="1" applyBorder="1" applyAlignment="1">
      <alignment horizontal="center" vertical="center"/>
    </xf>
    <xf numFmtId="0" fontId="26" fillId="8" borderId="78" xfId="7" applyFont="1" applyFill="1" applyBorder="1" applyAlignment="1">
      <alignment horizontal="center" vertical="center"/>
    </xf>
    <xf numFmtId="0" fontId="26" fillId="8" borderId="91" xfId="7" applyFont="1" applyFill="1" applyBorder="1" applyAlignment="1">
      <alignment horizontal="center" vertical="center"/>
    </xf>
    <xf numFmtId="0" fontId="26" fillId="8" borderId="92" xfId="7" applyFont="1" applyFill="1" applyBorder="1" applyAlignment="1">
      <alignment horizontal="center" vertical="center"/>
    </xf>
    <xf numFmtId="0" fontId="26" fillId="8" borderId="192" xfId="7" applyFont="1" applyFill="1" applyBorder="1" applyAlignment="1">
      <alignment horizontal="center" vertical="center"/>
    </xf>
    <xf numFmtId="0" fontId="26" fillId="8" borderId="53" xfId="7" applyFont="1" applyFill="1" applyBorder="1" applyAlignment="1">
      <alignment horizontal="center" vertical="center"/>
    </xf>
    <xf numFmtId="0" fontId="26" fillId="8" borderId="175" xfId="7" applyFont="1" applyFill="1" applyBorder="1" applyAlignment="1">
      <alignment horizontal="center" vertical="top" wrapText="1"/>
    </xf>
    <xf numFmtId="0" fontId="26" fillId="8" borderId="193" xfId="7" applyFont="1" applyFill="1" applyBorder="1" applyAlignment="1">
      <alignment horizontal="center" vertical="top" wrapText="1"/>
    </xf>
    <xf numFmtId="0" fontId="22" fillId="8" borderId="82" xfId="7" applyFont="1" applyFill="1" applyBorder="1" applyAlignment="1">
      <alignment horizontal="left" vertical="center" wrapText="1"/>
    </xf>
    <xf numFmtId="0" fontId="22" fillId="8" borderId="83" xfId="7" applyFont="1" applyFill="1" applyBorder="1" applyAlignment="1">
      <alignment horizontal="left" vertical="center" wrapText="1"/>
    </xf>
    <xf numFmtId="0" fontId="22" fillId="8" borderId="84" xfId="7" applyFont="1" applyFill="1" applyBorder="1" applyAlignment="1">
      <alignment horizontal="left" vertical="center" wrapText="1"/>
    </xf>
    <xf numFmtId="0" fontId="22" fillId="8" borderId="82" xfId="7" applyFont="1" applyFill="1" applyBorder="1" applyAlignment="1">
      <alignment horizontal="left" vertical="top"/>
    </xf>
    <xf numFmtId="0" fontId="22" fillId="8" borderId="83" xfId="7" applyFont="1" applyFill="1" applyBorder="1" applyAlignment="1">
      <alignment horizontal="left" vertical="top"/>
    </xf>
    <xf numFmtId="0" fontId="22" fillId="8" borderId="84" xfId="7" applyFont="1" applyFill="1" applyBorder="1" applyAlignment="1">
      <alignment horizontal="left" vertical="top"/>
    </xf>
    <xf numFmtId="0" fontId="22" fillId="0" borderId="53" xfId="7" applyFont="1" applyBorder="1" applyAlignment="1">
      <alignment horizontal="left"/>
    </xf>
    <xf numFmtId="0" fontId="22" fillId="0" borderId="83" xfId="7" applyFont="1" applyBorder="1" applyAlignment="1">
      <alignment horizontal="left"/>
    </xf>
    <xf numFmtId="0" fontId="22" fillId="0" borderId="171" xfId="7" applyFont="1" applyBorder="1" applyAlignment="1">
      <alignment horizontal="left"/>
    </xf>
    <xf numFmtId="0" fontId="22" fillId="8" borderId="188" xfId="7" applyFont="1" applyFill="1" applyBorder="1" applyAlignment="1">
      <alignment horizontal="left" vertical="top"/>
    </xf>
    <xf numFmtId="0" fontId="22" fillId="8" borderId="79" xfId="7" applyFont="1" applyFill="1" applyBorder="1" applyAlignment="1">
      <alignment horizontal="left" vertical="top"/>
    </xf>
    <xf numFmtId="0" fontId="22" fillId="8" borderId="78" xfId="7" applyFont="1" applyFill="1" applyBorder="1" applyAlignment="1">
      <alignment horizontal="left" vertical="top"/>
    </xf>
    <xf numFmtId="0" fontId="22" fillId="0" borderId="81" xfId="7" applyFont="1" applyBorder="1" applyAlignment="1">
      <alignment horizontal="left"/>
    </xf>
    <xf numFmtId="0" fontId="22" fillId="0" borderId="79" xfId="7" applyFont="1" applyBorder="1" applyAlignment="1">
      <alignment horizontal="left"/>
    </xf>
    <xf numFmtId="0" fontId="22" fillId="0" borderId="189" xfId="7" applyFont="1" applyBorder="1" applyAlignment="1">
      <alignment horizontal="left"/>
    </xf>
    <xf numFmtId="0" fontId="26" fillId="8" borderId="82" xfId="7" applyFont="1" applyFill="1" applyBorder="1" applyAlignment="1">
      <alignment horizontal="left" vertical="center"/>
    </xf>
    <xf numFmtId="0" fontId="26" fillId="8" borderId="83" xfId="7" applyFont="1" applyFill="1" applyBorder="1" applyAlignment="1">
      <alignment horizontal="left" vertical="center"/>
    </xf>
    <xf numFmtId="0" fontId="26" fillId="8" borderId="84" xfId="7" applyFont="1" applyFill="1" applyBorder="1" applyAlignment="1">
      <alignment horizontal="left" vertical="center"/>
    </xf>
    <xf numFmtId="0" fontId="26" fillId="0" borderId="53" xfId="7" applyFont="1" applyBorder="1" applyAlignment="1">
      <alignment horizontal="left"/>
    </xf>
    <xf numFmtId="0" fontId="26" fillId="0" borderId="83" xfId="7" applyFont="1" applyBorder="1" applyAlignment="1">
      <alignment horizontal="left"/>
    </xf>
    <xf numFmtId="0" fontId="26" fillId="0" borderId="171" xfId="7" applyFont="1" applyBorder="1" applyAlignment="1">
      <alignment horizontal="left"/>
    </xf>
    <xf numFmtId="0" fontId="26" fillId="0" borderId="0" xfId="7" applyFont="1" applyAlignment="1">
      <alignment horizontal="center"/>
    </xf>
    <xf numFmtId="0" fontId="26" fillId="8" borderId="172" xfId="7" applyFont="1" applyFill="1" applyBorder="1" applyAlignment="1">
      <alignment horizontal="left" vertical="center" wrapText="1"/>
    </xf>
    <xf numFmtId="0" fontId="26" fillId="8" borderId="173" xfId="7" applyFont="1" applyFill="1" applyBorder="1" applyAlignment="1">
      <alignment horizontal="left" vertical="center" wrapText="1"/>
    </xf>
    <xf numFmtId="0" fontId="26" fillId="8" borderId="186" xfId="7" applyFont="1" applyFill="1" applyBorder="1" applyAlignment="1">
      <alignment horizontal="left" vertical="center" wrapText="1"/>
    </xf>
    <xf numFmtId="0" fontId="26" fillId="0" borderId="187" xfId="7" applyFont="1" applyBorder="1" applyAlignment="1">
      <alignment horizontal="left"/>
    </xf>
    <xf numFmtId="0" fontId="26" fillId="0" borderId="173" xfId="7" applyFont="1" applyBorder="1" applyAlignment="1">
      <alignment horizontal="left"/>
    </xf>
    <xf numFmtId="0" fontId="26" fillId="0" borderId="174" xfId="7" applyFont="1" applyBorder="1" applyAlignment="1">
      <alignment horizontal="left"/>
    </xf>
    <xf numFmtId="0" fontId="39" fillId="0" borderId="167" xfId="0" applyFont="1" applyBorder="1" applyAlignment="1">
      <alignment horizontal="center" vertical="center"/>
    </xf>
    <xf numFmtId="0" fontId="5" fillId="4" borderId="160" xfId="0" applyFont="1" applyFill="1" applyBorder="1" applyAlignment="1">
      <alignment horizontal="center" vertical="center"/>
    </xf>
    <xf numFmtId="0" fontId="36" fillId="4" borderId="176" xfId="0" applyFont="1" applyFill="1" applyBorder="1" applyAlignment="1">
      <alignment horizontal="center" vertical="center"/>
    </xf>
    <xf numFmtId="0" fontId="36" fillId="4" borderId="163" xfId="0" applyFont="1" applyFill="1" applyBorder="1" applyAlignment="1">
      <alignment horizontal="center" vertical="center"/>
    </xf>
    <xf numFmtId="0" fontId="32" fillId="4" borderId="215" xfId="0" applyFont="1" applyFill="1" applyBorder="1" applyAlignment="1">
      <alignment horizontal="center" vertical="center"/>
    </xf>
    <xf numFmtId="0" fontId="32" fillId="4" borderId="216" xfId="0" applyFont="1" applyFill="1" applyBorder="1" applyAlignment="1">
      <alignment horizontal="center" vertical="center"/>
    </xf>
    <xf numFmtId="0" fontId="32" fillId="4" borderId="217" xfId="0" applyFont="1" applyFill="1" applyBorder="1" applyAlignment="1">
      <alignment horizontal="center" vertical="center"/>
    </xf>
    <xf numFmtId="0" fontId="39" fillId="0" borderId="125" xfId="0" applyFont="1" applyBorder="1" applyAlignment="1">
      <alignment horizontal="center" vertical="center"/>
    </xf>
    <xf numFmtId="0" fontId="36" fillId="0" borderId="143" xfId="0" applyFont="1" applyBorder="1" applyAlignment="1">
      <alignment horizontal="center" vertical="center"/>
    </xf>
    <xf numFmtId="0" fontId="36" fillId="0" borderId="144" xfId="0" applyFont="1" applyBorder="1" applyAlignment="1">
      <alignment horizontal="center" vertical="center"/>
    </xf>
    <xf numFmtId="0" fontId="32" fillId="0" borderId="117" xfId="0" applyFont="1" applyBorder="1" applyAlignment="1">
      <alignment horizontal="center" vertical="center"/>
    </xf>
    <xf numFmtId="0" fontId="39" fillId="0" borderId="119" xfId="0" applyFont="1" applyBorder="1" applyAlignment="1">
      <alignment horizontal="center" vertical="center"/>
    </xf>
    <xf numFmtId="0" fontId="32" fillId="0" borderId="134" xfId="0" applyFont="1" applyBorder="1" applyAlignment="1">
      <alignment horizontal="center" vertical="center"/>
    </xf>
    <xf numFmtId="0" fontId="39" fillId="0" borderId="114" xfId="0" applyFont="1" applyBorder="1" applyAlignment="1">
      <alignment horizontal="center" vertical="center"/>
    </xf>
    <xf numFmtId="0" fontId="36" fillId="4" borderId="165" xfId="0" applyFont="1" applyFill="1" applyBorder="1" applyAlignment="1">
      <alignment horizontal="center" vertical="center"/>
    </xf>
    <xf numFmtId="0" fontId="36" fillId="4" borderId="131" xfId="0" applyFont="1" applyFill="1" applyBorder="1" applyAlignment="1">
      <alignment horizontal="center" vertical="center"/>
    </xf>
    <xf numFmtId="0" fontId="36" fillId="4" borderId="133" xfId="0" applyFont="1" applyFill="1" applyBorder="1" applyAlignment="1">
      <alignment horizontal="center" vertical="center"/>
    </xf>
    <xf numFmtId="0" fontId="39" fillId="0" borderId="123" xfId="0" applyFont="1" applyBorder="1" applyAlignment="1">
      <alignment horizontal="center" vertical="center"/>
    </xf>
    <xf numFmtId="0" fontId="39" fillId="0" borderId="161" xfId="0" applyFont="1" applyBorder="1" applyAlignment="1">
      <alignment horizontal="center" vertical="center"/>
    </xf>
    <xf numFmtId="164" fontId="36" fillId="0" borderId="143" xfId="0" applyNumberFormat="1" applyFont="1" applyBorder="1" applyAlignment="1">
      <alignment horizontal="center" vertical="center"/>
    </xf>
    <xf numFmtId="164" fontId="36" fillId="0" borderId="144" xfId="0" applyNumberFormat="1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164" fontId="36" fillId="0" borderId="145" xfId="0" applyNumberFormat="1" applyFont="1" applyBorder="1" applyAlignment="1">
      <alignment horizontal="center" vertical="center"/>
    </xf>
    <xf numFmtId="1" fontId="36" fillId="0" borderId="119" xfId="0" applyNumberFormat="1" applyFont="1" applyBorder="1" applyAlignment="1">
      <alignment horizontal="center" vertical="center"/>
    </xf>
    <xf numFmtId="1" fontId="2" fillId="0" borderId="69" xfId="0" applyNumberFormat="1" applyFont="1" applyBorder="1" applyAlignment="1">
      <alignment horizontal="center" vertical="center"/>
    </xf>
    <xf numFmtId="0" fontId="67" fillId="0" borderId="0" xfId="0" applyFont="1" applyAlignment="1">
      <alignment horizontal="right" wrapText="1"/>
    </xf>
  </cellXfs>
  <cellStyles count="8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7" xr:uid="{00000000-0005-0000-0000-000004000000}"/>
    <cellStyle name="Procentowy" xfId="4" builtinId="5"/>
    <cellStyle name="Procentowy 2" xfId="5" xr:uid="{00000000-0005-0000-0000-000006000000}"/>
    <cellStyle name="Procentowy 3" xfId="6" xr:uid="{00000000-0005-0000-0000-000007000000}"/>
  </cellStyles>
  <dxfs count="6"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  <dxf>
      <font>
        <b val="0"/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Dane\PBS\Rada%20programowa\Zmiany%20siatek%202022\PRK%20ZARZ&#260;DZANIE_2023_2024\ZAL4_Matryca_ZA_plan9.xlsx" TargetMode="External"/><Relationship Id="rId1" Type="http://schemas.openxmlformats.org/officeDocument/2006/relationships/externalLinkPath" Target="file:///C:\Dane\PBS\Rada%20programowa\Zmiany%20siatek%202022\PRK%20ZARZ&#260;DZANIE_2023_2024\ZAL4_Matryca_ZA_plan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dział dyscyplin (plan9)"/>
      <sheetName val="Podział dyscyplin (2019)"/>
      <sheetName val="LIC_PLAN9_2023"/>
      <sheetName val="LIC_PLAN7_2019"/>
      <sheetName val="MGR_PLAN9_2023"/>
      <sheetName val="MGR_PLAN7_2019"/>
    </sheetNames>
    <sheetDataSet>
      <sheetData sheetId="0">
        <row r="90">
          <cell r="C90">
            <v>173</v>
          </cell>
        </row>
        <row r="93">
          <cell r="C93">
            <v>159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448"/>
  <sheetViews>
    <sheetView tabSelected="1" view="pageBreakPreview" zoomScale="40" zoomScaleNormal="90" zoomScaleSheetLayoutView="40" workbookViewId="0">
      <selection activeCell="P2" sqref="P2"/>
    </sheetView>
  </sheetViews>
  <sheetFormatPr defaultColWidth="9.109375" defaultRowHeight="13.2"/>
  <cols>
    <col min="1" max="1" width="4.44140625" style="1" customWidth="1"/>
    <col min="2" max="2" width="26.88671875" style="1" customWidth="1"/>
    <col min="3" max="3" width="21.109375" style="1" customWidth="1"/>
    <col min="4" max="6" width="7.44140625" style="1" customWidth="1"/>
    <col min="7" max="7" width="8.109375" style="1" customWidth="1"/>
    <col min="8" max="11" width="7.44140625" style="1" customWidth="1"/>
    <col min="12" max="35" width="5.44140625" style="141" customWidth="1"/>
    <col min="36" max="36" width="0" style="1" hidden="1" customWidth="1"/>
    <col min="37" max="37" width="12.109375" style="312" hidden="1" customWidth="1"/>
    <col min="38" max="38" width="3.88671875" style="54" hidden="1" customWidth="1"/>
    <col min="39" max="39" width="6.44140625" style="54" hidden="1" customWidth="1"/>
    <col min="40" max="40" width="0" style="54" hidden="1" customWidth="1"/>
    <col min="41" max="16384" width="9.109375" style="1"/>
  </cols>
  <sheetData>
    <row r="1" spans="1:40">
      <c r="AK1" s="54"/>
    </row>
    <row r="2" spans="1:40" ht="15.6" thickBot="1">
      <c r="P2" s="499" t="s">
        <v>281</v>
      </c>
      <c r="AK2" s="54"/>
    </row>
    <row r="3" spans="1:40" ht="20.100000000000001" customHeight="1">
      <c r="A3" s="583"/>
      <c r="B3" s="584"/>
      <c r="C3" s="584"/>
      <c r="D3" s="585" t="str">
        <f>'nie dot 1'!$D$3</f>
        <v>PLAN  STUDIÓW  NR  IX</v>
      </c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586"/>
      <c r="Q3" s="586"/>
      <c r="R3" s="586"/>
      <c r="S3" s="586"/>
      <c r="T3" s="586"/>
      <c r="U3" s="586"/>
      <c r="V3" s="586"/>
      <c r="W3" s="586"/>
      <c r="X3" s="352"/>
      <c r="Y3" s="353"/>
      <c r="Z3" s="353"/>
      <c r="AA3" s="353"/>
      <c r="AB3" s="353"/>
      <c r="AC3" s="353"/>
      <c r="AD3" s="353"/>
      <c r="AE3" s="353"/>
      <c r="AF3" s="336"/>
      <c r="AG3" s="336"/>
      <c r="AH3" s="336"/>
      <c r="AI3" s="354"/>
      <c r="AK3" s="308" t="s">
        <v>243</v>
      </c>
    </row>
    <row r="4" spans="1:40" ht="20.100000000000001" customHeight="1">
      <c r="A4" s="589" t="s">
        <v>1</v>
      </c>
      <c r="B4" s="590"/>
      <c r="C4" s="590"/>
      <c r="D4" s="587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8"/>
      <c r="R4" s="588"/>
      <c r="S4" s="588"/>
      <c r="T4" s="588"/>
      <c r="U4" s="588"/>
      <c r="V4" s="588"/>
      <c r="W4" s="588"/>
      <c r="X4" s="355"/>
      <c r="Y4" s="137"/>
      <c r="Z4" s="137"/>
      <c r="AA4" s="137"/>
      <c r="AB4" s="137"/>
      <c r="AC4" s="137"/>
      <c r="AD4" s="137"/>
      <c r="AE4" s="137"/>
      <c r="AI4" s="356"/>
      <c r="AK4" s="309">
        <f>SUM(AK17:AK136)</f>
        <v>121</v>
      </c>
      <c r="AL4" s="310" t="s">
        <v>244</v>
      </c>
      <c r="AM4" s="311"/>
    </row>
    <row r="5" spans="1:40" s="54" customFormat="1" ht="20.100000000000001" customHeight="1">
      <c r="A5" s="372"/>
      <c r="C5" s="51"/>
      <c r="D5" s="3" t="s">
        <v>143</v>
      </c>
      <c r="E5" s="52"/>
      <c r="F5" s="52"/>
      <c r="G5" s="52"/>
      <c r="I5" s="4" t="s">
        <v>126</v>
      </c>
      <c r="J5" s="52"/>
      <c r="K5" s="52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9"/>
      <c r="W5" s="139"/>
      <c r="X5" s="357"/>
      <c r="Y5" s="140"/>
      <c r="Z5" s="140"/>
      <c r="AA5" s="140"/>
      <c r="AB5" s="140"/>
      <c r="AC5" s="140"/>
      <c r="AD5" s="140"/>
      <c r="AE5" s="140"/>
      <c r="AI5" s="358"/>
      <c r="AJ5" s="53"/>
      <c r="AK5" s="312"/>
      <c r="AM5" s="313" t="s">
        <v>245</v>
      </c>
      <c r="AN5" s="314" t="s">
        <v>246</v>
      </c>
    </row>
    <row r="6" spans="1:40" ht="20.100000000000001" customHeight="1">
      <c r="A6" s="591"/>
      <c r="B6" s="592"/>
      <c r="C6" s="592"/>
      <c r="D6" s="3" t="s">
        <v>2</v>
      </c>
      <c r="E6" s="3"/>
      <c r="F6" s="3"/>
      <c r="G6" s="3"/>
      <c r="I6" s="4" t="s">
        <v>3</v>
      </c>
      <c r="J6" s="4"/>
      <c r="K6" s="4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40"/>
      <c r="W6" s="140"/>
      <c r="X6" s="359"/>
      <c r="Y6" s="143"/>
      <c r="Z6" s="143"/>
      <c r="AA6" s="143"/>
      <c r="AB6" s="143"/>
      <c r="AC6" s="143"/>
      <c r="AD6" s="143"/>
      <c r="AE6" s="143"/>
      <c r="AI6" s="356"/>
      <c r="AK6" s="315">
        <f>SUM(AK172:AK185)</f>
        <v>85</v>
      </c>
      <c r="AL6" s="310" t="s">
        <v>157</v>
      </c>
      <c r="AM6" s="316">
        <f>$AK$4+AK6</f>
        <v>206</v>
      </c>
      <c r="AN6" s="317">
        <f>Informacje_SN!$H$2-Informacje_SN!$H$5-AM6</f>
        <v>944</v>
      </c>
    </row>
    <row r="7" spans="1:40" ht="20.100000000000001" customHeight="1">
      <c r="A7" s="591"/>
      <c r="B7" s="592"/>
      <c r="C7" s="592"/>
      <c r="D7" s="3" t="s">
        <v>4</v>
      </c>
      <c r="E7" s="3"/>
      <c r="F7" s="3"/>
      <c r="G7" s="3"/>
      <c r="I7" s="4" t="s">
        <v>155</v>
      </c>
      <c r="J7" s="4"/>
      <c r="K7" s="4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40"/>
      <c r="W7" s="140"/>
      <c r="X7" s="359"/>
      <c r="Y7" s="143"/>
      <c r="Z7" s="143"/>
      <c r="AA7" s="143"/>
      <c r="AB7" s="143"/>
      <c r="AC7" s="143"/>
      <c r="AD7" s="143"/>
      <c r="AE7" s="143"/>
      <c r="AI7" s="356"/>
      <c r="AK7" s="315">
        <f>SUM(AK229:AK242)</f>
        <v>140</v>
      </c>
      <c r="AL7" s="310" t="s">
        <v>158</v>
      </c>
      <c r="AM7" s="316">
        <f t="shared" ref="AM7" si="0">$AK$4+AK7</f>
        <v>261</v>
      </c>
      <c r="AN7" s="317">
        <f>Informacje_SN!$H$2-Informacje_SN!$H$5-AM7</f>
        <v>889</v>
      </c>
    </row>
    <row r="8" spans="1:40" ht="20.100000000000001" customHeight="1">
      <c r="A8" s="591"/>
      <c r="B8" s="592"/>
      <c r="C8" s="592"/>
      <c r="D8" s="3" t="s">
        <v>6</v>
      </c>
      <c r="E8" s="3"/>
      <c r="F8" s="3"/>
      <c r="G8" s="3"/>
      <c r="I8" s="4" t="s">
        <v>7</v>
      </c>
      <c r="J8" s="4"/>
      <c r="K8" s="4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40"/>
      <c r="W8" s="140"/>
      <c r="X8" s="595" t="s">
        <v>238</v>
      </c>
      <c r="Y8" s="596"/>
      <c r="Z8" s="596"/>
      <c r="AA8" s="596"/>
      <c r="AB8" s="596"/>
      <c r="AC8" s="596"/>
      <c r="AD8" s="596"/>
      <c r="AE8" s="596"/>
      <c r="AF8" s="596"/>
      <c r="AG8" s="596"/>
      <c r="AH8" s="596"/>
      <c r="AI8" s="597"/>
      <c r="AK8" s="315">
        <f>SUM(AK279:AK292)</f>
        <v>210</v>
      </c>
      <c r="AL8" s="310" t="s">
        <v>159</v>
      </c>
      <c r="AM8" s="316">
        <f>$AK$4+AK8</f>
        <v>331</v>
      </c>
      <c r="AN8" s="317">
        <f>Informacje_SN!$H$2-Informacje_SN!$H$5-AM8</f>
        <v>819</v>
      </c>
    </row>
    <row r="9" spans="1:40" ht="20.100000000000001" customHeight="1">
      <c r="A9" s="593"/>
      <c r="B9" s="594"/>
      <c r="C9" s="594"/>
      <c r="D9" s="3" t="s">
        <v>8</v>
      </c>
      <c r="E9" s="3"/>
      <c r="F9" s="3"/>
      <c r="G9" s="3"/>
      <c r="I9" s="5" t="str">
        <f>'nie dot 1'!I9</f>
        <v>1. ZARZĄDZANIE W HANDLU i USŁUGACH</v>
      </c>
      <c r="J9" s="6"/>
      <c r="K9" s="4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40"/>
      <c r="W9" s="140"/>
      <c r="X9" s="595" t="s">
        <v>239</v>
      </c>
      <c r="Y9" s="596"/>
      <c r="Z9" s="596"/>
      <c r="AA9" s="596"/>
      <c r="AB9" s="596"/>
      <c r="AC9" s="596"/>
      <c r="AD9" s="596"/>
      <c r="AE9" s="596"/>
      <c r="AF9" s="596"/>
      <c r="AG9" s="596"/>
      <c r="AH9" s="596"/>
      <c r="AI9" s="597"/>
      <c r="AK9" s="315"/>
      <c r="AL9" s="310"/>
      <c r="AM9" s="316"/>
      <c r="AN9" s="317"/>
    </row>
    <row r="10" spans="1:40" ht="20.100000000000001" customHeight="1">
      <c r="A10" s="591"/>
      <c r="B10" s="592"/>
      <c r="C10" s="592"/>
      <c r="D10" s="7"/>
      <c r="E10" s="2"/>
      <c r="F10" s="2"/>
      <c r="G10" s="2"/>
      <c r="H10" s="6"/>
      <c r="I10" s="5" t="str">
        <f>'nie dot 1'!I10</f>
        <v>2. MARKETING W ORGANIZACJI</v>
      </c>
      <c r="J10" s="6"/>
      <c r="K10" s="4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40"/>
      <c r="W10" s="140"/>
      <c r="X10" s="359"/>
      <c r="Y10" s="143"/>
      <c r="Z10" s="143"/>
      <c r="AA10" s="143"/>
      <c r="AB10" s="143"/>
      <c r="AC10" s="143"/>
      <c r="AD10" s="143"/>
      <c r="AE10" s="143"/>
      <c r="AI10" s="356"/>
    </row>
    <row r="11" spans="1:40" ht="19.5" customHeight="1">
      <c r="A11" s="373"/>
      <c r="B11" s="8"/>
      <c r="C11" s="9"/>
      <c r="D11" s="2"/>
      <c r="E11" s="2"/>
      <c r="F11" s="2"/>
      <c r="G11" s="2"/>
      <c r="H11" s="6"/>
      <c r="I11" s="5" t="str">
        <f>'nie dot 1'!I11</f>
        <v>3.ZARZĄDZANIE MAŁĄ I ŚREDNIĄ FIRMĄ</v>
      </c>
      <c r="J11" s="6"/>
      <c r="K11" s="4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40"/>
      <c r="W11" s="140"/>
      <c r="X11" s="359"/>
      <c r="Y11" s="143"/>
      <c r="Z11" s="143"/>
      <c r="AA11" s="143"/>
      <c r="AB11" s="143"/>
      <c r="AC11" s="143"/>
      <c r="AD11" s="143"/>
      <c r="AE11" s="143"/>
      <c r="AF11" s="1"/>
      <c r="AG11" s="1"/>
      <c r="AH11" s="1"/>
      <c r="AI11" s="99"/>
    </row>
    <row r="12" spans="1:40" ht="19.5" customHeight="1">
      <c r="A12" s="373"/>
      <c r="B12" s="8"/>
      <c r="C12" s="9"/>
      <c r="D12" s="2"/>
      <c r="E12" s="2"/>
      <c r="F12" s="2"/>
      <c r="H12" s="6"/>
      <c r="I12" s="5"/>
      <c r="J12" s="6"/>
      <c r="K12" s="4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40"/>
      <c r="W12" s="140"/>
      <c r="X12" s="359"/>
      <c r="Y12" s="143"/>
      <c r="Z12" s="143"/>
      <c r="AA12" s="143"/>
      <c r="AB12" s="143"/>
      <c r="AC12" s="143"/>
      <c r="AD12" s="143"/>
      <c r="AE12" s="143"/>
      <c r="AF12" s="1"/>
      <c r="AG12" s="1"/>
      <c r="AH12" s="1"/>
      <c r="AI12" s="99"/>
    </row>
    <row r="13" spans="1:40" ht="20.100000000000001" customHeight="1" thickBot="1">
      <c r="A13" s="374"/>
      <c r="B13" s="10"/>
      <c r="C13" s="11"/>
      <c r="D13" s="12"/>
      <c r="E13" s="12"/>
      <c r="F13" s="12"/>
      <c r="G13" s="12"/>
      <c r="H13" s="12"/>
      <c r="I13" s="13"/>
      <c r="J13" s="13"/>
      <c r="K13" s="13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7"/>
      <c r="W13" s="147"/>
      <c r="X13" s="360"/>
      <c r="Y13" s="348"/>
      <c r="Z13" s="348"/>
      <c r="AA13" s="348"/>
      <c r="AB13" s="348"/>
      <c r="AC13" s="348"/>
      <c r="AD13" s="348"/>
      <c r="AE13" s="348"/>
      <c r="AF13" s="101"/>
      <c r="AG13" s="101"/>
      <c r="AH13" s="101"/>
      <c r="AI13" s="102"/>
    </row>
    <row r="14" spans="1:40" ht="6" customHeight="1" thickBot="1">
      <c r="A14" s="375"/>
      <c r="AI14" s="356"/>
    </row>
    <row r="15" spans="1:40" ht="20.100000000000001" customHeight="1" thickBot="1">
      <c r="A15" s="568" t="s">
        <v>9</v>
      </c>
      <c r="B15" s="697" t="s">
        <v>10</v>
      </c>
      <c r="C15" s="697"/>
      <c r="D15" s="570" t="s">
        <v>11</v>
      </c>
      <c r="E15" s="570"/>
      <c r="F15" s="570"/>
      <c r="G15" s="698" t="s">
        <v>12</v>
      </c>
      <c r="H15" s="698"/>
      <c r="I15" s="698"/>
      <c r="J15" s="698"/>
      <c r="K15" s="698"/>
      <c r="L15" s="572" t="s">
        <v>13</v>
      </c>
      <c r="M15" s="572"/>
      <c r="N15" s="572"/>
      <c r="O15" s="572"/>
      <c r="P15" s="572"/>
      <c r="Q15" s="572"/>
      <c r="R15" s="572"/>
      <c r="S15" s="572"/>
      <c r="T15" s="572"/>
      <c r="U15" s="572"/>
      <c r="V15" s="572"/>
      <c r="W15" s="572"/>
      <c r="X15" s="572"/>
      <c r="Y15" s="572"/>
      <c r="Z15" s="572"/>
      <c r="AA15" s="572"/>
      <c r="AB15" s="572"/>
      <c r="AC15" s="572"/>
      <c r="AD15" s="572"/>
      <c r="AE15" s="572"/>
      <c r="AF15" s="572"/>
      <c r="AG15" s="572"/>
      <c r="AH15" s="572"/>
      <c r="AI15" s="573"/>
    </row>
    <row r="16" spans="1:40" ht="20.100000000000001" customHeight="1" thickBot="1">
      <c r="A16" s="568"/>
      <c r="B16" s="697"/>
      <c r="C16" s="697"/>
      <c r="D16" s="570"/>
      <c r="E16" s="570"/>
      <c r="F16" s="570"/>
      <c r="G16" s="691" t="s">
        <v>14</v>
      </c>
      <c r="H16" s="634" t="s">
        <v>15</v>
      </c>
      <c r="I16" s="634"/>
      <c r="J16" s="634"/>
      <c r="K16" s="634"/>
      <c r="L16" s="531" t="s">
        <v>163</v>
      </c>
      <c r="M16" s="531"/>
      <c r="N16" s="531"/>
      <c r="O16" s="531"/>
      <c r="P16" s="531" t="s">
        <v>164</v>
      </c>
      <c r="Q16" s="531"/>
      <c r="R16" s="531"/>
      <c r="S16" s="531"/>
      <c r="T16" s="531" t="s">
        <v>165</v>
      </c>
      <c r="U16" s="531"/>
      <c r="V16" s="531"/>
      <c r="W16" s="531"/>
      <c r="X16" s="531" t="s">
        <v>166</v>
      </c>
      <c r="Y16" s="531"/>
      <c r="Z16" s="531"/>
      <c r="AA16" s="531"/>
      <c r="AB16" s="531" t="s">
        <v>167</v>
      </c>
      <c r="AC16" s="531"/>
      <c r="AD16" s="531"/>
      <c r="AE16" s="531"/>
      <c r="AF16" s="575" t="s">
        <v>168</v>
      </c>
      <c r="AG16" s="575"/>
      <c r="AH16" s="575"/>
      <c r="AI16" s="576"/>
    </row>
    <row r="17" spans="1:43" ht="20.100000000000001" customHeight="1" thickBot="1">
      <c r="A17" s="568"/>
      <c r="B17" s="697"/>
      <c r="C17" s="697"/>
      <c r="D17" s="577" t="s">
        <v>21</v>
      </c>
      <c r="E17" s="578" t="s">
        <v>22</v>
      </c>
      <c r="F17" s="579" t="s">
        <v>23</v>
      </c>
      <c r="G17" s="691"/>
      <c r="H17" s="605" t="s">
        <v>24</v>
      </c>
      <c r="I17" s="605" t="s">
        <v>25</v>
      </c>
      <c r="J17" s="605" t="s">
        <v>26</v>
      </c>
      <c r="K17" s="610" t="s">
        <v>27</v>
      </c>
      <c r="L17" s="581" t="s">
        <v>240</v>
      </c>
      <c r="M17" s="581"/>
      <c r="N17" s="581"/>
      <c r="O17" s="581"/>
      <c r="P17" s="581"/>
      <c r="Q17" s="581"/>
      <c r="R17" s="581"/>
      <c r="S17" s="581"/>
      <c r="T17" s="581"/>
      <c r="U17" s="581"/>
      <c r="V17" s="581"/>
      <c r="W17" s="581"/>
      <c r="X17" s="581"/>
      <c r="Y17" s="581"/>
      <c r="Z17" s="581"/>
      <c r="AA17" s="581"/>
      <c r="AB17" s="581"/>
      <c r="AC17" s="581"/>
      <c r="AD17" s="581"/>
      <c r="AE17" s="581"/>
      <c r="AF17" s="581"/>
      <c r="AG17" s="581"/>
      <c r="AH17" s="581"/>
      <c r="AI17" s="582"/>
    </row>
    <row r="18" spans="1:43" ht="20.100000000000001" customHeight="1" thickBot="1">
      <c r="A18" s="568"/>
      <c r="B18" s="697"/>
      <c r="C18" s="697"/>
      <c r="D18" s="577"/>
      <c r="E18" s="578"/>
      <c r="F18" s="579"/>
      <c r="G18" s="691"/>
      <c r="H18" s="605"/>
      <c r="I18" s="605"/>
      <c r="J18" s="605"/>
      <c r="K18" s="610"/>
      <c r="L18" s="523" t="s">
        <v>24</v>
      </c>
      <c r="M18" s="525" t="s">
        <v>25</v>
      </c>
      <c r="N18" s="519" t="s">
        <v>28</v>
      </c>
      <c r="O18" s="521" t="s">
        <v>29</v>
      </c>
      <c r="P18" s="523" t="s">
        <v>24</v>
      </c>
      <c r="Q18" s="525" t="s">
        <v>25</v>
      </c>
      <c r="R18" s="519" t="s">
        <v>28</v>
      </c>
      <c r="S18" s="521" t="s">
        <v>29</v>
      </c>
      <c r="T18" s="523" t="s">
        <v>24</v>
      </c>
      <c r="U18" s="525" t="s">
        <v>25</v>
      </c>
      <c r="V18" s="519" t="s">
        <v>28</v>
      </c>
      <c r="W18" s="521" t="s">
        <v>29</v>
      </c>
      <c r="X18" s="523" t="s">
        <v>24</v>
      </c>
      <c r="Y18" s="525" t="s">
        <v>25</v>
      </c>
      <c r="Z18" s="519" t="s">
        <v>28</v>
      </c>
      <c r="AA18" s="521" t="s">
        <v>29</v>
      </c>
      <c r="AB18" s="523" t="s">
        <v>24</v>
      </c>
      <c r="AC18" s="525" t="s">
        <v>25</v>
      </c>
      <c r="AD18" s="519" t="s">
        <v>28</v>
      </c>
      <c r="AE18" s="521" t="s">
        <v>29</v>
      </c>
      <c r="AF18" s="523" t="s">
        <v>24</v>
      </c>
      <c r="AG18" s="525" t="s">
        <v>25</v>
      </c>
      <c r="AH18" s="519" t="s">
        <v>28</v>
      </c>
      <c r="AI18" s="527" t="s">
        <v>29</v>
      </c>
    </row>
    <row r="19" spans="1:43" ht="20.100000000000001" customHeight="1" thickBot="1">
      <c r="A19" s="568"/>
      <c r="B19" s="697"/>
      <c r="C19" s="697"/>
      <c r="D19" s="577"/>
      <c r="E19" s="578"/>
      <c r="F19" s="579"/>
      <c r="G19" s="691"/>
      <c r="H19" s="605"/>
      <c r="I19" s="605"/>
      <c r="J19" s="605"/>
      <c r="K19" s="610"/>
      <c r="L19" s="523"/>
      <c r="M19" s="525"/>
      <c r="N19" s="519"/>
      <c r="O19" s="521"/>
      <c r="P19" s="523"/>
      <c r="Q19" s="525"/>
      <c r="R19" s="519"/>
      <c r="S19" s="521"/>
      <c r="T19" s="523"/>
      <c r="U19" s="525"/>
      <c r="V19" s="519"/>
      <c r="W19" s="521"/>
      <c r="X19" s="523"/>
      <c r="Y19" s="525"/>
      <c r="Z19" s="519"/>
      <c r="AA19" s="521"/>
      <c r="AB19" s="523"/>
      <c r="AC19" s="525"/>
      <c r="AD19" s="519"/>
      <c r="AE19" s="521"/>
      <c r="AF19" s="523"/>
      <c r="AG19" s="525"/>
      <c r="AH19" s="519"/>
      <c r="AI19" s="527"/>
    </row>
    <row r="20" spans="1:43" ht="20.100000000000001" customHeight="1" thickBot="1">
      <c r="A20" s="471" t="s">
        <v>30</v>
      </c>
      <c r="B20" s="554" t="s">
        <v>272</v>
      </c>
      <c r="C20" s="554"/>
      <c r="D20" s="689"/>
      <c r="E20" s="689"/>
      <c r="F20" s="472"/>
      <c r="G20" s="473"/>
      <c r="H20" s="689"/>
      <c r="I20" s="689"/>
      <c r="J20" s="689"/>
      <c r="K20" s="689"/>
      <c r="L20" s="701"/>
      <c r="M20" s="701"/>
      <c r="N20" s="701"/>
      <c r="O20" s="701"/>
      <c r="P20" s="701"/>
      <c r="Q20" s="701"/>
      <c r="R20" s="701"/>
      <c r="S20" s="701"/>
      <c r="T20" s="701"/>
      <c r="U20" s="701"/>
      <c r="V20" s="701"/>
      <c r="W20" s="701"/>
      <c r="X20" s="701"/>
      <c r="Y20" s="701"/>
      <c r="Z20" s="701"/>
      <c r="AA20" s="701"/>
      <c r="AB20" s="701"/>
      <c r="AC20" s="701"/>
      <c r="AD20" s="701"/>
      <c r="AE20" s="701"/>
      <c r="AF20" s="701"/>
      <c r="AG20" s="701"/>
      <c r="AH20" s="701"/>
      <c r="AI20" s="701"/>
      <c r="AJ20" s="701"/>
      <c r="AK20" s="701"/>
      <c r="AL20" s="701"/>
      <c r="AM20" s="701"/>
      <c r="AN20" s="701"/>
      <c r="AO20" s="701"/>
      <c r="AP20" s="701"/>
      <c r="AQ20" s="702"/>
    </row>
    <row r="21" spans="1:43" ht="19.5" customHeight="1">
      <c r="A21" s="81" t="s">
        <v>31</v>
      </c>
      <c r="B21" s="278" t="s">
        <v>247</v>
      </c>
      <c r="C21" s="279"/>
      <c r="D21" s="14"/>
      <c r="E21" s="15">
        <v>4</v>
      </c>
      <c r="F21" s="36">
        <v>5</v>
      </c>
      <c r="G21" s="73">
        <f t="shared" ref="G21:G27" si="1">SUM(H21:K21)</f>
        <v>80</v>
      </c>
      <c r="H21" s="75">
        <f t="shared" ref="H21:H22" si="2">L21+P21+T21+X21+AB21+AF21</f>
        <v>0</v>
      </c>
      <c r="I21" s="75">
        <f t="shared" ref="I21:I22" si="3">M21+Q21+U21+Y21+AC21+AG21</f>
        <v>0</v>
      </c>
      <c r="J21" s="75">
        <f t="shared" ref="J21:J22" si="4">N21+R21+V21+Z21+AD21+AH21</f>
        <v>80</v>
      </c>
      <c r="K21" s="76">
        <f t="shared" ref="K21:K22" si="5">O21+S21+W21+AA21+AE21+AI21</f>
        <v>0</v>
      </c>
      <c r="L21" s="149">
        <v>0</v>
      </c>
      <c r="M21" s="118">
        <v>0</v>
      </c>
      <c r="N21" s="118">
        <v>20</v>
      </c>
      <c r="O21" s="120"/>
      <c r="P21" s="149">
        <v>0</v>
      </c>
      <c r="Q21" s="118"/>
      <c r="R21" s="118">
        <v>20</v>
      </c>
      <c r="S21" s="120"/>
      <c r="T21" s="121"/>
      <c r="U21" s="118"/>
      <c r="V21" s="118">
        <v>20</v>
      </c>
      <c r="W21" s="120"/>
      <c r="X21" s="121"/>
      <c r="Y21" s="118"/>
      <c r="Z21" s="118">
        <v>20</v>
      </c>
      <c r="AA21" s="120"/>
      <c r="AB21" s="121"/>
      <c r="AC21" s="118"/>
      <c r="AD21" s="118"/>
      <c r="AE21" s="120"/>
      <c r="AF21" s="121"/>
      <c r="AG21" s="118"/>
      <c r="AH21" s="118"/>
      <c r="AI21" s="83"/>
      <c r="AK21" s="312">
        <v>10</v>
      </c>
    </row>
    <row r="22" spans="1:43" ht="20.100000000000001" customHeight="1">
      <c r="A22" s="376" t="s">
        <v>33</v>
      </c>
      <c r="B22" s="295" t="s">
        <v>268</v>
      </c>
      <c r="C22" s="17"/>
      <c r="D22" s="14"/>
      <c r="E22" s="18">
        <v>2</v>
      </c>
      <c r="F22" s="19">
        <v>2</v>
      </c>
      <c r="G22" s="77">
        <f t="shared" si="1"/>
        <v>10</v>
      </c>
      <c r="H22" s="18">
        <f t="shared" si="2"/>
        <v>0</v>
      </c>
      <c r="I22" s="18">
        <f t="shared" si="3"/>
        <v>0</v>
      </c>
      <c r="J22" s="18">
        <f t="shared" si="4"/>
        <v>10</v>
      </c>
      <c r="K22" s="78">
        <f t="shared" si="5"/>
        <v>0</v>
      </c>
      <c r="L22" s="69">
        <v>0</v>
      </c>
      <c r="M22" s="92">
        <v>0</v>
      </c>
      <c r="N22" s="92"/>
      <c r="O22" s="124"/>
      <c r="P22" s="69">
        <v>0</v>
      </c>
      <c r="Q22" s="92"/>
      <c r="R22" s="92">
        <v>10</v>
      </c>
      <c r="S22" s="120"/>
      <c r="T22" s="121"/>
      <c r="U22" s="118">
        <v>0</v>
      </c>
      <c r="V22" s="118">
        <v>0</v>
      </c>
      <c r="W22" s="120"/>
      <c r="X22" s="121"/>
      <c r="Y22" s="118">
        <v>0</v>
      </c>
      <c r="Z22" s="118">
        <v>0</v>
      </c>
      <c r="AA22" s="120"/>
      <c r="AB22" s="121"/>
      <c r="AC22" s="118"/>
      <c r="AD22" s="118">
        <v>0</v>
      </c>
      <c r="AE22" s="120"/>
      <c r="AF22" s="121"/>
      <c r="AG22" s="118"/>
      <c r="AH22" s="118">
        <v>0</v>
      </c>
      <c r="AI22" s="79"/>
      <c r="AK22" s="312">
        <v>20</v>
      </c>
    </row>
    <row r="23" spans="1:43" ht="20.100000000000001" customHeight="1">
      <c r="A23" s="81" t="s">
        <v>34</v>
      </c>
      <c r="B23" s="71" t="s">
        <v>146</v>
      </c>
      <c r="C23" s="17"/>
      <c r="D23" s="14"/>
      <c r="E23" s="18">
        <v>2</v>
      </c>
      <c r="F23" s="19">
        <v>2</v>
      </c>
      <c r="G23" s="77">
        <f>SUM(H23:K23)</f>
        <v>20</v>
      </c>
      <c r="H23" s="18">
        <f>L23+P23+T23+X23+AB23+AF23</f>
        <v>10</v>
      </c>
      <c r="I23" s="18">
        <f t="shared" ref="I23:K23" si="6">M23+Q23+U23+Y23+AC23+AG23</f>
        <v>10</v>
      </c>
      <c r="J23" s="18">
        <f t="shared" si="6"/>
        <v>0</v>
      </c>
      <c r="K23" s="78">
        <f t="shared" si="6"/>
        <v>0</v>
      </c>
      <c r="L23" s="69">
        <v>10</v>
      </c>
      <c r="M23" s="92">
        <v>10</v>
      </c>
      <c r="N23" s="92"/>
      <c r="O23" s="120"/>
      <c r="P23" s="69"/>
      <c r="Q23" s="92"/>
      <c r="R23" s="92"/>
      <c r="S23" s="120"/>
      <c r="T23" s="121"/>
      <c r="U23" s="118"/>
      <c r="V23" s="118"/>
      <c r="W23" s="120"/>
      <c r="X23" s="121"/>
      <c r="Y23" s="118"/>
      <c r="Z23" s="118"/>
      <c r="AA23" s="120"/>
      <c r="AB23" s="121"/>
      <c r="AC23" s="118"/>
      <c r="AD23" s="118"/>
      <c r="AE23" s="120"/>
      <c r="AF23" s="121"/>
      <c r="AG23" s="118"/>
      <c r="AH23" s="118"/>
      <c r="AI23" s="79"/>
      <c r="AK23" s="312">
        <v>5</v>
      </c>
    </row>
    <row r="24" spans="1:43" ht="20.100000000000001" customHeight="1">
      <c r="A24" s="376" t="s">
        <v>35</v>
      </c>
      <c r="B24" s="71" t="s">
        <v>36</v>
      </c>
      <c r="C24" s="17"/>
      <c r="D24" s="14"/>
      <c r="E24" s="18">
        <v>2</v>
      </c>
      <c r="F24" s="19">
        <v>2</v>
      </c>
      <c r="G24" s="77">
        <f t="shared" si="1"/>
        <v>25</v>
      </c>
      <c r="H24" s="18">
        <f t="shared" ref="H24:H27" si="7">L24+P24+T24+X24+AB24+AF24</f>
        <v>15</v>
      </c>
      <c r="I24" s="18">
        <f t="shared" ref="I24:I27" si="8">M24+Q24+U24+Y24+AC24+AG24</f>
        <v>10</v>
      </c>
      <c r="J24" s="18">
        <f t="shared" ref="J24:J27" si="9">N24+R24+V24+Z24+AD24+AH24</f>
        <v>0</v>
      </c>
      <c r="K24" s="78">
        <f t="shared" ref="K24:K27" si="10">O24+S24+W24+AA24+AE24+AI24</f>
        <v>0</v>
      </c>
      <c r="L24" s="69">
        <v>0</v>
      </c>
      <c r="M24" s="92">
        <v>0</v>
      </c>
      <c r="N24" s="92"/>
      <c r="O24" s="120"/>
      <c r="P24" s="69">
        <v>15</v>
      </c>
      <c r="Q24" s="92">
        <v>10</v>
      </c>
      <c r="R24" s="92"/>
      <c r="S24" s="120"/>
      <c r="T24" s="121"/>
      <c r="U24" s="118">
        <v>0</v>
      </c>
      <c r="V24" s="118">
        <v>0</v>
      </c>
      <c r="W24" s="120"/>
      <c r="X24" s="121"/>
      <c r="Y24" s="118">
        <v>0</v>
      </c>
      <c r="Z24" s="118">
        <v>0</v>
      </c>
      <c r="AA24" s="120"/>
      <c r="AB24" s="121"/>
      <c r="AC24" s="118"/>
      <c r="AD24" s="118">
        <v>0</v>
      </c>
      <c r="AE24" s="120"/>
      <c r="AF24" s="121"/>
      <c r="AG24" s="118"/>
      <c r="AH24" s="118">
        <v>0</v>
      </c>
      <c r="AI24" s="79"/>
      <c r="AK24" s="312">
        <v>0</v>
      </c>
    </row>
    <row r="25" spans="1:43" ht="20.100000000000001" customHeight="1">
      <c r="A25" s="81" t="s">
        <v>37</v>
      </c>
      <c r="B25" s="71" t="s">
        <v>38</v>
      </c>
      <c r="C25" s="17"/>
      <c r="D25" s="14">
        <v>1</v>
      </c>
      <c r="E25" s="18">
        <v>1</v>
      </c>
      <c r="F25" s="19">
        <v>3</v>
      </c>
      <c r="G25" s="77">
        <f>SUM(H25:K25)</f>
        <v>20</v>
      </c>
      <c r="H25" s="18">
        <f t="shared" si="7"/>
        <v>10</v>
      </c>
      <c r="I25" s="18">
        <f t="shared" si="8"/>
        <v>10</v>
      </c>
      <c r="J25" s="18">
        <f t="shared" si="9"/>
        <v>0</v>
      </c>
      <c r="K25" s="78">
        <f t="shared" si="10"/>
        <v>0</v>
      </c>
      <c r="L25" s="150">
        <v>10</v>
      </c>
      <c r="M25" s="92">
        <v>10</v>
      </c>
      <c r="N25" s="92"/>
      <c r="O25" s="120"/>
      <c r="P25" s="69"/>
      <c r="Q25" s="92"/>
      <c r="R25" s="92"/>
      <c r="S25" s="120"/>
      <c r="T25" s="121"/>
      <c r="U25" s="118"/>
      <c r="V25" s="118"/>
      <c r="W25" s="120"/>
      <c r="X25" s="121"/>
      <c r="Y25" s="118"/>
      <c r="Z25" s="118"/>
      <c r="AA25" s="120"/>
      <c r="AB25" s="121"/>
      <c r="AC25" s="118"/>
      <c r="AD25" s="118"/>
      <c r="AE25" s="120"/>
      <c r="AF25" s="121"/>
      <c r="AG25" s="118"/>
      <c r="AH25" s="118"/>
      <c r="AI25" s="79"/>
      <c r="AK25" s="312">
        <v>0</v>
      </c>
    </row>
    <row r="26" spans="1:43" ht="19.5" customHeight="1">
      <c r="A26" s="376" t="s">
        <v>39</v>
      </c>
      <c r="B26" s="21" t="s">
        <v>40</v>
      </c>
      <c r="C26" s="22"/>
      <c r="D26" s="14"/>
      <c r="E26" s="18">
        <v>1</v>
      </c>
      <c r="F26" s="19">
        <v>3</v>
      </c>
      <c r="G26" s="77">
        <f t="shared" si="1"/>
        <v>10</v>
      </c>
      <c r="H26" s="18">
        <f t="shared" si="7"/>
        <v>10</v>
      </c>
      <c r="I26" s="18">
        <f t="shared" si="8"/>
        <v>0</v>
      </c>
      <c r="J26" s="18">
        <f t="shared" si="9"/>
        <v>0</v>
      </c>
      <c r="K26" s="78">
        <f t="shared" si="10"/>
        <v>0</v>
      </c>
      <c r="L26" s="69">
        <v>10</v>
      </c>
      <c r="M26" s="92">
        <v>0</v>
      </c>
      <c r="N26" s="92"/>
      <c r="O26" s="120"/>
      <c r="P26" s="69">
        <v>0</v>
      </c>
      <c r="Q26" s="92"/>
      <c r="R26" s="92"/>
      <c r="S26" s="120"/>
      <c r="T26" s="121"/>
      <c r="U26" s="118">
        <v>0</v>
      </c>
      <c r="V26" s="118">
        <v>0</v>
      </c>
      <c r="W26" s="120"/>
      <c r="X26" s="121"/>
      <c r="Y26" s="118">
        <v>0</v>
      </c>
      <c r="Z26" s="118">
        <v>0</v>
      </c>
      <c r="AA26" s="120"/>
      <c r="AB26" s="121"/>
      <c r="AC26" s="118"/>
      <c r="AD26" s="118">
        <v>0</v>
      </c>
      <c r="AE26" s="120"/>
      <c r="AF26" s="121"/>
      <c r="AG26" s="118"/>
      <c r="AH26" s="118">
        <v>0</v>
      </c>
      <c r="AI26" s="79"/>
      <c r="AK26" s="312">
        <v>0</v>
      </c>
    </row>
    <row r="27" spans="1:43" ht="20.100000000000001" customHeight="1">
      <c r="A27" s="81" t="s">
        <v>41</v>
      </c>
      <c r="B27" s="23" t="s">
        <v>147</v>
      </c>
      <c r="C27" s="3"/>
      <c r="D27" s="24"/>
      <c r="E27" s="494">
        <v>1</v>
      </c>
      <c r="F27" s="25">
        <v>1</v>
      </c>
      <c r="G27" s="495">
        <f t="shared" si="1"/>
        <v>10</v>
      </c>
      <c r="H27" s="18">
        <f t="shared" si="7"/>
        <v>10</v>
      </c>
      <c r="I27" s="18">
        <f t="shared" si="8"/>
        <v>0</v>
      </c>
      <c r="J27" s="18">
        <f t="shared" si="9"/>
        <v>0</v>
      </c>
      <c r="K27" s="78">
        <f t="shared" si="10"/>
        <v>0</v>
      </c>
      <c r="L27" s="117">
        <v>10</v>
      </c>
      <c r="M27" s="117">
        <v>0</v>
      </c>
      <c r="N27" s="151"/>
      <c r="O27" s="152"/>
      <c r="P27" s="182"/>
      <c r="Q27" s="182"/>
      <c r="R27" s="151"/>
      <c r="S27" s="152"/>
      <c r="T27" s="153"/>
      <c r="U27" s="154"/>
      <c r="V27" s="155"/>
      <c r="W27" s="152"/>
      <c r="X27" s="153"/>
      <c r="Y27" s="154"/>
      <c r="Z27" s="155"/>
      <c r="AA27" s="152"/>
      <c r="AB27" s="153"/>
      <c r="AC27" s="155"/>
      <c r="AD27" s="155"/>
      <c r="AE27" s="152"/>
      <c r="AF27" s="153"/>
      <c r="AG27" s="155"/>
      <c r="AH27" s="155"/>
      <c r="AI27" s="377"/>
      <c r="AK27" s="312">
        <v>0</v>
      </c>
    </row>
    <row r="28" spans="1:43" ht="20.100000000000001" customHeight="1">
      <c r="A28" s="376" t="s">
        <v>42</v>
      </c>
      <c r="B28" s="444" t="s">
        <v>262</v>
      </c>
      <c r="C28" s="444" t="s">
        <v>263</v>
      </c>
      <c r="D28" s="496"/>
      <c r="E28" s="497">
        <v>2</v>
      </c>
      <c r="F28" s="498">
        <v>2</v>
      </c>
      <c r="G28" s="495">
        <f t="shared" ref="G28" si="11">SUM(H28:K28)</f>
        <v>20</v>
      </c>
      <c r="H28" s="18">
        <f t="shared" ref="H28" si="12">L28+P28+T28+X28+AB28+AF28</f>
        <v>10</v>
      </c>
      <c r="I28" s="18">
        <f t="shared" ref="I28" si="13">M28+Q28+U28+Y28+AC28+AG28</f>
        <v>10</v>
      </c>
      <c r="J28" s="18">
        <f t="shared" ref="J28" si="14">N28+R28+V28+Z28+AD28+AH28</f>
        <v>0</v>
      </c>
      <c r="K28" s="78">
        <f t="shared" ref="K28" si="15">O28+S28+W28+AA28+AE28+AI28</f>
        <v>0</v>
      </c>
      <c r="L28" s="182"/>
      <c r="M28" s="182"/>
      <c r="N28" s="157"/>
      <c r="O28" s="158"/>
      <c r="P28" s="182">
        <v>10</v>
      </c>
      <c r="Q28" s="182">
        <v>10</v>
      </c>
      <c r="R28" s="157"/>
      <c r="S28" s="158"/>
      <c r="T28" s="156"/>
      <c r="U28" s="182"/>
      <c r="V28" s="157"/>
      <c r="W28" s="158"/>
      <c r="X28" s="156"/>
      <c r="Y28" s="182"/>
      <c r="Z28" s="157"/>
      <c r="AA28" s="158"/>
      <c r="AB28" s="156"/>
      <c r="AC28" s="157"/>
      <c r="AD28" s="157"/>
      <c r="AE28" s="158"/>
      <c r="AF28" s="156"/>
      <c r="AG28" s="157"/>
      <c r="AH28" s="157"/>
      <c r="AI28" s="301"/>
    </row>
    <row r="29" spans="1:43" ht="20.100000000000001" customHeight="1" thickBot="1">
      <c r="A29" s="408"/>
      <c r="B29" s="23"/>
      <c r="C29" s="3"/>
      <c r="D29" s="14"/>
      <c r="E29" s="39"/>
      <c r="F29" s="112"/>
      <c r="G29" s="113"/>
      <c r="H29" s="15"/>
      <c r="I29" s="15"/>
      <c r="J29" s="15"/>
      <c r="K29" s="78"/>
      <c r="L29" s="117"/>
      <c r="M29" s="117"/>
      <c r="N29" s="151"/>
      <c r="O29" s="66"/>
      <c r="P29" s="182"/>
      <c r="Q29" s="182"/>
      <c r="R29" s="151"/>
      <c r="S29" s="66"/>
      <c r="T29" s="159"/>
      <c r="U29" s="117"/>
      <c r="V29" s="151"/>
      <c r="W29" s="66"/>
      <c r="X29" s="159"/>
      <c r="Y29" s="117"/>
      <c r="Z29" s="151"/>
      <c r="AA29" s="66"/>
      <c r="AB29" s="159"/>
      <c r="AC29" s="151"/>
      <c r="AD29" s="151"/>
      <c r="AE29" s="66"/>
      <c r="AF29" s="159"/>
      <c r="AG29" s="151"/>
      <c r="AH29" s="151"/>
      <c r="AI29" s="377"/>
      <c r="AK29" s="318"/>
      <c r="AL29" s="319"/>
      <c r="AM29" s="319"/>
      <c r="AN29" s="319"/>
    </row>
    <row r="30" spans="1:43" ht="20.100000000000001" customHeight="1" thickTop="1" thickBot="1">
      <c r="A30" s="378"/>
      <c r="B30" s="699" t="s">
        <v>44</v>
      </c>
      <c r="C30" s="700"/>
      <c r="D30" s="671">
        <f t="shared" ref="D30:AI30" si="16">SUM(D21:D29)</f>
        <v>1</v>
      </c>
      <c r="E30" s="560">
        <f t="shared" si="16"/>
        <v>15</v>
      </c>
      <c r="F30" s="561">
        <f>SUM(F21:F29)</f>
        <v>20</v>
      </c>
      <c r="G30" s="616">
        <f t="shared" si="16"/>
        <v>195</v>
      </c>
      <c r="H30" s="560">
        <f t="shared" si="16"/>
        <v>65</v>
      </c>
      <c r="I30" s="560">
        <f t="shared" si="16"/>
        <v>40</v>
      </c>
      <c r="J30" s="560">
        <f t="shared" si="16"/>
        <v>90</v>
      </c>
      <c r="K30" s="614">
        <f t="shared" si="16"/>
        <v>0</v>
      </c>
      <c r="L30" s="163">
        <f t="shared" si="16"/>
        <v>40</v>
      </c>
      <c r="M30" s="161">
        <f t="shared" si="16"/>
        <v>20</v>
      </c>
      <c r="N30" s="161">
        <f t="shared" si="16"/>
        <v>20</v>
      </c>
      <c r="O30" s="161">
        <f t="shared" si="16"/>
        <v>0</v>
      </c>
      <c r="P30" s="160">
        <f t="shared" si="16"/>
        <v>25</v>
      </c>
      <c r="Q30" s="161">
        <f t="shared" si="16"/>
        <v>20</v>
      </c>
      <c r="R30" s="161">
        <f t="shared" si="16"/>
        <v>30</v>
      </c>
      <c r="S30" s="162">
        <f t="shared" si="16"/>
        <v>0</v>
      </c>
      <c r="T30" s="160">
        <f t="shared" si="16"/>
        <v>0</v>
      </c>
      <c r="U30" s="161">
        <f t="shared" si="16"/>
        <v>0</v>
      </c>
      <c r="V30" s="161">
        <f t="shared" si="16"/>
        <v>20</v>
      </c>
      <c r="W30" s="162">
        <f t="shared" si="16"/>
        <v>0</v>
      </c>
      <c r="X30" s="163">
        <f t="shared" si="16"/>
        <v>0</v>
      </c>
      <c r="Y30" s="161">
        <f t="shared" si="16"/>
        <v>0</v>
      </c>
      <c r="Z30" s="161">
        <f t="shared" si="16"/>
        <v>20</v>
      </c>
      <c r="AA30" s="162">
        <f t="shared" si="16"/>
        <v>0</v>
      </c>
      <c r="AB30" s="163">
        <f t="shared" si="16"/>
        <v>0</v>
      </c>
      <c r="AC30" s="161">
        <f t="shared" si="16"/>
        <v>0</v>
      </c>
      <c r="AD30" s="161">
        <f t="shared" si="16"/>
        <v>0</v>
      </c>
      <c r="AE30" s="162">
        <f t="shared" si="16"/>
        <v>0</v>
      </c>
      <c r="AF30" s="160">
        <f t="shared" si="16"/>
        <v>0</v>
      </c>
      <c r="AG30" s="161">
        <f t="shared" si="16"/>
        <v>0</v>
      </c>
      <c r="AH30" s="161">
        <f t="shared" si="16"/>
        <v>0</v>
      </c>
      <c r="AI30" s="332">
        <f t="shared" si="16"/>
        <v>0</v>
      </c>
      <c r="AK30" s="318"/>
      <c r="AL30" s="319"/>
      <c r="AM30" s="319"/>
      <c r="AN30" s="319"/>
    </row>
    <row r="31" spans="1:43" ht="20.100000000000001" customHeight="1" thickTop="1" thickBot="1">
      <c r="A31" s="379"/>
      <c r="B31" s="288"/>
      <c r="C31" s="289"/>
      <c r="D31" s="671"/>
      <c r="E31" s="560"/>
      <c r="F31" s="561"/>
      <c r="G31" s="617"/>
      <c r="H31" s="613"/>
      <c r="I31" s="613"/>
      <c r="J31" s="613"/>
      <c r="K31" s="615"/>
      <c r="L31" s="678">
        <f>SUM(L30:O30)</f>
        <v>80</v>
      </c>
      <c r="M31" s="673"/>
      <c r="N31" s="673"/>
      <c r="O31" s="673"/>
      <c r="P31" s="673">
        <f>SUM(P30:S30)</f>
        <v>75</v>
      </c>
      <c r="Q31" s="673"/>
      <c r="R31" s="673"/>
      <c r="S31" s="673"/>
      <c r="T31" s="673">
        <f>SUM(T30:W30)</f>
        <v>20</v>
      </c>
      <c r="U31" s="673"/>
      <c r="V31" s="673"/>
      <c r="W31" s="673"/>
      <c r="X31" s="673">
        <f>SUM(X30:AA30)</f>
        <v>20</v>
      </c>
      <c r="Y31" s="673"/>
      <c r="Z31" s="673"/>
      <c r="AA31" s="673"/>
      <c r="AB31" s="673">
        <f>SUM(AB30:AE30)</f>
        <v>0</v>
      </c>
      <c r="AC31" s="673"/>
      <c r="AD31" s="673"/>
      <c r="AE31" s="673"/>
      <c r="AF31" s="673">
        <f>SUM(AF30:AI30)</f>
        <v>0</v>
      </c>
      <c r="AG31" s="673"/>
      <c r="AH31" s="673"/>
      <c r="AI31" s="675"/>
      <c r="AJ31" s="1" t="b">
        <f>SUM(L31:AI31)=G30</f>
        <v>1</v>
      </c>
      <c r="AK31" s="318"/>
      <c r="AL31" s="319"/>
      <c r="AM31" s="319"/>
      <c r="AN31" s="319"/>
    </row>
    <row r="32" spans="1:43" ht="20.100000000000001" customHeight="1" thickBot="1">
      <c r="A32" s="536" t="s">
        <v>45</v>
      </c>
      <c r="B32" s="537"/>
      <c r="C32" s="537"/>
      <c r="D32" s="622" t="s">
        <v>21</v>
      </c>
      <c r="E32" s="623" t="s">
        <v>22</v>
      </c>
      <c r="F32" s="579" t="s">
        <v>23</v>
      </c>
      <c r="G32" s="625" t="s">
        <v>14</v>
      </c>
      <c r="H32" s="604" t="s">
        <v>24</v>
      </c>
      <c r="I32" s="604" t="s">
        <v>25</v>
      </c>
      <c r="J32" s="604" t="s">
        <v>26</v>
      </c>
      <c r="K32" s="609" t="s">
        <v>27</v>
      </c>
      <c r="L32" s="531" t="s">
        <v>163</v>
      </c>
      <c r="M32" s="531"/>
      <c r="N32" s="531"/>
      <c r="O32" s="531"/>
      <c r="P32" s="531" t="s">
        <v>164</v>
      </c>
      <c r="Q32" s="531"/>
      <c r="R32" s="531"/>
      <c r="S32" s="531"/>
      <c r="T32" s="531" t="s">
        <v>165</v>
      </c>
      <c r="U32" s="531"/>
      <c r="V32" s="531"/>
      <c r="W32" s="531"/>
      <c r="X32" s="531" t="s">
        <v>166</v>
      </c>
      <c r="Y32" s="531"/>
      <c r="Z32" s="531"/>
      <c r="AA32" s="531"/>
      <c r="AB32" s="531" t="s">
        <v>167</v>
      </c>
      <c r="AC32" s="531"/>
      <c r="AD32" s="531"/>
      <c r="AE32" s="531"/>
      <c r="AF32" s="531" t="s">
        <v>168</v>
      </c>
      <c r="AG32" s="531"/>
      <c r="AH32" s="531"/>
      <c r="AI32" s="685"/>
      <c r="AK32" s="318"/>
      <c r="AL32" s="319"/>
      <c r="AM32" s="319"/>
      <c r="AN32" s="319"/>
    </row>
    <row r="33" spans="1:40" ht="20.100000000000001" customHeight="1" thickBot="1">
      <c r="A33" s="536"/>
      <c r="B33" s="537"/>
      <c r="C33" s="537"/>
      <c r="D33" s="622"/>
      <c r="E33" s="623"/>
      <c r="F33" s="579"/>
      <c r="G33" s="625"/>
      <c r="H33" s="605"/>
      <c r="I33" s="605"/>
      <c r="J33" s="605"/>
      <c r="K33" s="610"/>
      <c r="L33" s="523" t="s">
        <v>24</v>
      </c>
      <c r="M33" s="525" t="s">
        <v>25</v>
      </c>
      <c r="N33" s="519" t="s">
        <v>28</v>
      </c>
      <c r="O33" s="521" t="s">
        <v>29</v>
      </c>
      <c r="P33" s="523" t="s">
        <v>24</v>
      </c>
      <c r="Q33" s="525" t="s">
        <v>25</v>
      </c>
      <c r="R33" s="519" t="s">
        <v>28</v>
      </c>
      <c r="S33" s="521" t="s">
        <v>29</v>
      </c>
      <c r="T33" s="523" t="s">
        <v>24</v>
      </c>
      <c r="U33" s="525" t="s">
        <v>25</v>
      </c>
      <c r="V33" s="519" t="s">
        <v>28</v>
      </c>
      <c r="W33" s="521" t="s">
        <v>29</v>
      </c>
      <c r="X33" s="523" t="s">
        <v>24</v>
      </c>
      <c r="Y33" s="525" t="s">
        <v>25</v>
      </c>
      <c r="Z33" s="519" t="s">
        <v>28</v>
      </c>
      <c r="AA33" s="521" t="s">
        <v>29</v>
      </c>
      <c r="AB33" s="523" t="s">
        <v>24</v>
      </c>
      <c r="AC33" s="525" t="s">
        <v>25</v>
      </c>
      <c r="AD33" s="519" t="s">
        <v>28</v>
      </c>
      <c r="AE33" s="521" t="s">
        <v>29</v>
      </c>
      <c r="AF33" s="523" t="s">
        <v>24</v>
      </c>
      <c r="AG33" s="525" t="s">
        <v>25</v>
      </c>
      <c r="AH33" s="519" t="s">
        <v>28</v>
      </c>
      <c r="AI33" s="527" t="s">
        <v>29</v>
      </c>
      <c r="AK33" s="318"/>
      <c r="AL33" s="319"/>
      <c r="AM33" s="319"/>
      <c r="AN33" s="319"/>
    </row>
    <row r="34" spans="1:40" ht="20.100000000000001" customHeight="1" thickBot="1">
      <c r="A34" s="536"/>
      <c r="B34" s="537"/>
      <c r="C34" s="537"/>
      <c r="D34" s="622"/>
      <c r="E34" s="623"/>
      <c r="F34" s="579"/>
      <c r="G34" s="625"/>
      <c r="H34" s="605"/>
      <c r="I34" s="605"/>
      <c r="J34" s="605"/>
      <c r="K34" s="610"/>
      <c r="L34" s="523"/>
      <c r="M34" s="525"/>
      <c r="N34" s="519"/>
      <c r="O34" s="521"/>
      <c r="P34" s="523"/>
      <c r="Q34" s="525"/>
      <c r="R34" s="519"/>
      <c r="S34" s="521"/>
      <c r="T34" s="523"/>
      <c r="U34" s="525"/>
      <c r="V34" s="519"/>
      <c r="W34" s="521"/>
      <c r="X34" s="523"/>
      <c r="Y34" s="525"/>
      <c r="Z34" s="519"/>
      <c r="AA34" s="521"/>
      <c r="AB34" s="523"/>
      <c r="AC34" s="525"/>
      <c r="AD34" s="519"/>
      <c r="AE34" s="521"/>
      <c r="AF34" s="523"/>
      <c r="AG34" s="525"/>
      <c r="AH34" s="519"/>
      <c r="AI34" s="527"/>
      <c r="AK34" s="318"/>
      <c r="AL34" s="319"/>
      <c r="AM34" s="319"/>
      <c r="AN34" s="319"/>
    </row>
    <row r="35" spans="1:40" ht="20.100000000000001" customHeight="1" thickBot="1">
      <c r="A35" s="536"/>
      <c r="B35" s="537"/>
      <c r="C35" s="537"/>
      <c r="D35" s="694">
        <f t="shared" ref="D35:AI35" si="17">SUM(D30)</f>
        <v>1</v>
      </c>
      <c r="E35" s="695">
        <f t="shared" si="17"/>
        <v>15</v>
      </c>
      <c r="F35" s="696">
        <f>SUM(F30)</f>
        <v>20</v>
      </c>
      <c r="G35" s="684">
        <f t="shared" si="17"/>
        <v>195</v>
      </c>
      <c r="H35" s="656">
        <f t="shared" si="17"/>
        <v>65</v>
      </c>
      <c r="I35" s="656">
        <f t="shared" si="17"/>
        <v>40</v>
      </c>
      <c r="J35" s="656">
        <f t="shared" si="17"/>
        <v>90</v>
      </c>
      <c r="K35" s="656">
        <f t="shared" si="17"/>
        <v>0</v>
      </c>
      <c r="L35" s="164">
        <f>SUM(L30)</f>
        <v>40</v>
      </c>
      <c r="M35" s="165">
        <f t="shared" si="17"/>
        <v>20</v>
      </c>
      <c r="N35" s="165">
        <f t="shared" si="17"/>
        <v>20</v>
      </c>
      <c r="O35" s="166">
        <f t="shared" si="17"/>
        <v>0</v>
      </c>
      <c r="P35" s="164">
        <f t="shared" si="17"/>
        <v>25</v>
      </c>
      <c r="Q35" s="165">
        <f t="shared" si="17"/>
        <v>20</v>
      </c>
      <c r="R35" s="165">
        <f t="shared" si="17"/>
        <v>30</v>
      </c>
      <c r="S35" s="167">
        <f t="shared" si="17"/>
        <v>0</v>
      </c>
      <c r="T35" s="168">
        <f t="shared" si="17"/>
        <v>0</v>
      </c>
      <c r="U35" s="165">
        <f t="shared" si="17"/>
        <v>0</v>
      </c>
      <c r="V35" s="165">
        <f t="shared" si="17"/>
        <v>20</v>
      </c>
      <c r="W35" s="166">
        <f t="shared" si="17"/>
        <v>0</v>
      </c>
      <c r="X35" s="164">
        <f t="shared" si="17"/>
        <v>0</v>
      </c>
      <c r="Y35" s="165">
        <f t="shared" si="17"/>
        <v>0</v>
      </c>
      <c r="Z35" s="165">
        <f t="shared" si="17"/>
        <v>20</v>
      </c>
      <c r="AA35" s="167">
        <f t="shared" si="17"/>
        <v>0</v>
      </c>
      <c r="AB35" s="168">
        <f t="shared" si="17"/>
        <v>0</v>
      </c>
      <c r="AC35" s="165">
        <f t="shared" si="17"/>
        <v>0</v>
      </c>
      <c r="AD35" s="165">
        <f t="shared" si="17"/>
        <v>0</v>
      </c>
      <c r="AE35" s="166">
        <f t="shared" si="17"/>
        <v>0</v>
      </c>
      <c r="AF35" s="164">
        <f t="shared" si="17"/>
        <v>0</v>
      </c>
      <c r="AG35" s="165">
        <f t="shared" si="17"/>
        <v>0</v>
      </c>
      <c r="AH35" s="165">
        <f t="shared" si="17"/>
        <v>0</v>
      </c>
      <c r="AI35" s="380">
        <f t="shared" si="17"/>
        <v>0</v>
      </c>
      <c r="AK35" s="318"/>
      <c r="AL35" s="319"/>
      <c r="AM35" s="319"/>
      <c r="AN35" s="319"/>
    </row>
    <row r="36" spans="1:40" ht="20.100000000000001" customHeight="1" thickBot="1">
      <c r="A36" s="536"/>
      <c r="B36" s="537"/>
      <c r="C36" s="537"/>
      <c r="D36" s="694"/>
      <c r="E36" s="695"/>
      <c r="F36" s="696"/>
      <c r="G36" s="684"/>
      <c r="H36" s="656"/>
      <c r="I36" s="656"/>
      <c r="J36" s="656"/>
      <c r="K36" s="656"/>
      <c r="L36" s="517">
        <f>SUM(L35:O35)</f>
        <v>80</v>
      </c>
      <c r="M36" s="517"/>
      <c r="N36" s="517"/>
      <c r="O36" s="517"/>
      <c r="P36" s="517">
        <f>SUM(P35:S35)</f>
        <v>75</v>
      </c>
      <c r="Q36" s="517"/>
      <c r="R36" s="517"/>
      <c r="S36" s="517"/>
      <c r="T36" s="517">
        <f>SUM(T35:W35)</f>
        <v>20</v>
      </c>
      <c r="U36" s="517"/>
      <c r="V36" s="517"/>
      <c r="W36" s="517"/>
      <c r="X36" s="517">
        <f>SUM(X35:AA35)</f>
        <v>20</v>
      </c>
      <c r="Y36" s="517"/>
      <c r="Z36" s="517"/>
      <c r="AA36" s="517"/>
      <c r="AB36" s="517">
        <f>SUM(AB35:AE35)</f>
        <v>0</v>
      </c>
      <c r="AC36" s="517"/>
      <c r="AD36" s="517"/>
      <c r="AE36" s="517"/>
      <c r="AF36" s="517">
        <f>SUM(AF35:AI35)</f>
        <v>0</v>
      </c>
      <c r="AG36" s="517"/>
      <c r="AH36" s="517"/>
      <c r="AI36" s="529"/>
      <c r="AJ36" s="89" t="b">
        <f>SUM(L36:AI36)=G35</f>
        <v>1</v>
      </c>
      <c r="AK36" s="318"/>
      <c r="AL36" s="319"/>
      <c r="AM36" s="319"/>
      <c r="AN36" s="319"/>
    </row>
    <row r="37" spans="1:40" ht="20.100000000000001" customHeight="1" thickBot="1">
      <c r="A37" s="536"/>
      <c r="B37" s="537"/>
      <c r="C37" s="537"/>
      <c r="D37" s="546" t="s">
        <v>46</v>
      </c>
      <c r="E37" s="546"/>
      <c r="F37" s="546"/>
      <c r="G37" s="692" t="s">
        <v>47</v>
      </c>
      <c r="H37" s="692"/>
      <c r="I37" s="692"/>
      <c r="J37" s="692"/>
      <c r="K37" s="601"/>
      <c r="L37" s="513">
        <f>SUM(IF(SUM(L23:O23)&gt;0,$D23,0),IF(SUM(L22:O22)&gt;0,$D22,0),IF(SUM(L24:O24)&gt;0,$D24,0),IF(SUM(L25:O25)&gt;0,$D25,0),IF(SUM(L26:O26)&gt;0,$D26,0),IF(SUM(L27:O27)&gt;0,$D27,0),IF(SUM(L29:O29)&gt;0,$D29,0),IF(SUM(L21:O21)&gt;0,$D21,0))</f>
        <v>1</v>
      </c>
      <c r="M37" s="514"/>
      <c r="N37" s="514"/>
      <c r="O37" s="515"/>
      <c r="P37" s="513">
        <f>SUM(IF(SUM(P23:S23)&gt;0,$D23,0),IF(SUM(P22:S22)&gt;0,$D22,0),IF(SUM(P24:S24)&gt;0,$D24,0),IF(SUM(P25:S25)&gt;0,$D25,0),IF(SUM(P26:S26)&gt;0,$D26,0),IF(SUM(P27:S27)&gt;0,$D27,0),IF(SUM(P29:S29)&gt;0,$D29,0),IF(SUM(P21:S21)&gt;0,$D21,IF(SUM(P28:S28)&gt;0,$D28,0)))</f>
        <v>0</v>
      </c>
      <c r="Q37" s="514"/>
      <c r="R37" s="514"/>
      <c r="S37" s="515"/>
      <c r="T37" s="513">
        <f>SUM(IF(SUM(T23:W23)&gt;0,$D23,0),IF(SUM(T22:W22)&gt;0,$D22,0),IF(SUM(T24:W24)&gt;0,$D24,0),IF(SUM(T25:W25)&gt;0,$D25,0),IF(SUM(T26:W26)&gt;0,$D26,0),IF(SUM(T27:W27)&gt;0,$D27,0),IF(SUM(T29:W29)&gt;0,$D29,0),IF(SUM(T21:W21)&gt;0,$D21,IF(SUM(T28:W28)&gt;0,$D28,0)))</f>
        <v>0</v>
      </c>
      <c r="U37" s="514"/>
      <c r="V37" s="514"/>
      <c r="W37" s="515"/>
      <c r="X37" s="513">
        <f>SUM(IF(SUM(X23:AA23)&gt;0,$D23,0),IF(SUM(X22:AA22)&gt;0,$D22,0),IF(SUM(X24:AA24)&gt;0,$D24,0),IF(SUM(X25:AA25)&gt;0,$D25,0),IF(SUM(X26:AA26)&gt;0,$D26,0),IF(SUM(X27:AA27)&gt;0,$D27,0),IF(SUM(X29:AA29)&gt;0,$D29,0),IF(SUM(X21:AA21)&gt;0,$D21,IF(SUM(X28:AA28)&gt;0,$D28,0)))</f>
        <v>0</v>
      </c>
      <c r="Y37" s="514"/>
      <c r="Z37" s="514"/>
      <c r="AA37" s="515"/>
      <c r="AB37" s="513">
        <f>SUM(IF(SUM(AB23:AE23)&gt;0,$D23,0),IF(SUM(AB22:AE22)&gt;0,$D22,0),IF(SUM(AB24:AE24)&gt;0,$D24,0),IF(SUM(AB25:AE25)&gt;0,$D25,0),IF(SUM(AB26:AE26)&gt;0,$D26,0),IF(SUM(AB27:AE27)&gt;0,$D27,0),IF(SUM(AB29:AE29)&gt;0,$D29,0),IF(SUM(AB21:AE21)&gt;0,$D21,IF(SUM(AB28:AE28)&gt;0,$D28,0)))</f>
        <v>0</v>
      </c>
      <c r="AC37" s="514"/>
      <c r="AD37" s="514"/>
      <c r="AE37" s="515"/>
      <c r="AF37" s="513">
        <f>SUM(IF(SUM(AF23:AI23)&gt;0,$D23,0),IF(SUM(AF22:AI22)&gt;0,$D22,0),IF(SUM(AF24:AI24)&gt;0,$D24,0),IF(SUM(AF25:AI25)&gt;0,$D25,0),IF(SUM(AF26:AI26)&gt;0,$D26,0),IF(SUM(AF27:AI27)&gt;0,$D27,0),IF(SUM(AF29:AI29)&gt;0,$D29,0),IF(SUM(AF21:AI21)&gt;0,$D21,IF(SUM(AF28:AI28)&gt;0,$D28,0)))</f>
        <v>0</v>
      </c>
      <c r="AG37" s="514"/>
      <c r="AH37" s="514"/>
      <c r="AI37" s="515"/>
      <c r="AJ37" s="26">
        <f>SUM(L37:AI37)</f>
        <v>1</v>
      </c>
      <c r="AK37" s="312" t="b">
        <f>AJ37=D35</f>
        <v>1</v>
      </c>
    </row>
    <row r="38" spans="1:40" ht="20.100000000000001" customHeight="1" thickBot="1">
      <c r="A38" s="536"/>
      <c r="B38" s="537"/>
      <c r="C38" s="537"/>
      <c r="D38" s="546"/>
      <c r="E38" s="546"/>
      <c r="F38" s="546"/>
      <c r="G38" s="693" t="s">
        <v>48</v>
      </c>
      <c r="H38" s="693"/>
      <c r="I38" s="693"/>
      <c r="J38" s="693"/>
      <c r="K38" s="603"/>
      <c r="L38" s="513">
        <f>SUM(IF(SUM(L24:O24)&gt;0,$E24,0),IF(SUM(L23:O23)&gt;0,$E23,0),IF(SUM(L25:O25)&gt;0,$E25,0),IF(SUM(L26:O26)&gt;0,$E26,0),IF(SUM(L27:O27)&gt;0,$E27,0),IF(SUM(L28:O28)&gt;0,$E28,0),IF(SUM(L29:O29)&gt;0,$E29/2,0),IF(SUM(L21:O21)&gt;0,1,0),IF(SUM(L22:O22)&gt;0,$E22,0))</f>
        <v>6</v>
      </c>
      <c r="M38" s="514"/>
      <c r="N38" s="514"/>
      <c r="O38" s="515"/>
      <c r="P38" s="513">
        <f>SUM(IF(SUM(P24:S24)&gt;0,$E24,0),IF(SUM(P23:S23)&gt;0,$E23,0),IF(SUM(P25:S25)&gt;0,$E25,0),IF(SUM(P26:S26)&gt;0,$E26,0),IF(SUM(P27:S27)&gt;0,$E27,0),IF(SUM(P28:S28)&gt;0,$E28,0),IF(SUM(P29:S29)&gt;0,$E29/2,0),IF(SUM(P21:S21)&gt;0,1,0),IF(SUM(P22:S22)&gt;0,$E22,0))</f>
        <v>7</v>
      </c>
      <c r="Q38" s="514"/>
      <c r="R38" s="514"/>
      <c r="S38" s="515"/>
      <c r="T38" s="513">
        <f t="shared" ref="T38" si="18">SUM(IF(SUM(T24:W24)&gt;0,$E24,0),IF(SUM(T23:W23)&gt;0,$E23,0),IF(SUM(T25:W25)&gt;0,$E25,0),IF(SUM(T26:W26)&gt;0,$E26,0),IF(SUM(T27:W27)&gt;0,$E27,0),IF(SUM(T28:W28)&gt;0,$E28,0),IF(SUM(T29:W29)&gt;0,$E29,0),IF(SUM(T21:W21)&gt;0,1,0),IF(SUM(T22:W22)&gt;0,$E22,0))</f>
        <v>1</v>
      </c>
      <c r="U38" s="514"/>
      <c r="V38" s="514"/>
      <c r="W38" s="515"/>
      <c r="X38" s="513">
        <f t="shared" ref="X38" si="19">SUM(IF(SUM(X24:AA24)&gt;0,$E24,0),IF(SUM(X23:AA23)&gt;0,$E23,0),IF(SUM(X25:AA25)&gt;0,$E25,0),IF(SUM(X26:AA26)&gt;0,$E26,0),IF(SUM(X27:AA27)&gt;0,$E27,0),IF(SUM(X28:AA28)&gt;0,$E28,0),IF(SUM(X29:AA29)&gt;0,$E29,0),IF(SUM(X21:AA21)&gt;0,1,0),IF(SUM(X22:AA22)&gt;0,$E22,0))</f>
        <v>1</v>
      </c>
      <c r="Y38" s="514"/>
      <c r="Z38" s="514"/>
      <c r="AA38" s="515"/>
      <c r="AB38" s="513">
        <f t="shared" ref="AB38" si="20">SUM(IF(SUM(AB24:AE24)&gt;0,$E24,0),IF(SUM(AB23:AE23)&gt;0,$E23,0),IF(SUM(AB25:AE25)&gt;0,$E25,0),IF(SUM(AB26:AE26)&gt;0,$E26,0),IF(SUM(AB27:AE27)&gt;0,$E27,0),IF(SUM(AB28:AE28)&gt;0,$E28,0),IF(SUM(AB29:AE29)&gt;0,$E29,0),IF(SUM(AB21:AE21)&gt;0,1,0),IF(SUM(AB22:AE22)&gt;0,$E22,0))</f>
        <v>0</v>
      </c>
      <c r="AC38" s="514"/>
      <c r="AD38" s="514"/>
      <c r="AE38" s="515"/>
      <c r="AF38" s="513">
        <f t="shared" ref="AF38" si="21">SUM(IF(SUM(AF24:AI24)&gt;0,$E24,0),IF(SUM(AF23:AI23)&gt;0,$E23,0),IF(SUM(AF25:AI25)&gt;0,$E25,0),IF(SUM(AF26:AI26)&gt;0,$E26,0),IF(SUM(AF27:AI27)&gt;0,$E27,0),IF(SUM(AF28:AI28)&gt;0,$E28,0),IF(SUM(AF29:AI29)&gt;0,$E29,0),IF(SUM(AF21:AI21)&gt;0,1,0),IF(SUM(AF22:AI22)&gt;0,$E22,0))</f>
        <v>0</v>
      </c>
      <c r="AG38" s="514"/>
      <c r="AH38" s="514"/>
      <c r="AI38" s="515"/>
      <c r="AJ38" s="26">
        <f>SUM(L38:AI38)</f>
        <v>15</v>
      </c>
      <c r="AK38" s="312" t="b">
        <f>AJ38=E35</f>
        <v>1</v>
      </c>
    </row>
    <row r="39" spans="1:40" ht="20.100000000000001" customHeight="1" thickBot="1">
      <c r="A39" s="536"/>
      <c r="B39" s="537"/>
      <c r="C39" s="537"/>
      <c r="D39" s="546"/>
      <c r="E39" s="546"/>
      <c r="F39" s="546"/>
      <c r="G39" s="704" t="s">
        <v>23</v>
      </c>
      <c r="H39" s="704"/>
      <c r="I39" s="704"/>
      <c r="J39" s="704"/>
      <c r="K39" s="602"/>
      <c r="L39" s="507">
        <f>SUM(IF(SUM(L25:O25)&gt;0,$F25,0),IF(SUM(L24:O24)&gt;0,$F24,0),IF(SUM(L26:O26)&gt;0,$F26,0),IF(SUM(L27:O27)&gt;0,$F27,0),IF(SUM(L28:O28)&gt;0,$F28,0),IF(SUM(L29:O29)&gt;0,$F29/2,0),IF(SUM(L21:O21)&gt;0,1,0),IF(SUM(L22:O22)&gt;0,$F22,0),IF(SUM(L23:O23)&gt;0,$F23,0))</f>
        <v>10</v>
      </c>
      <c r="M39" s="508"/>
      <c r="N39" s="508"/>
      <c r="O39" s="509"/>
      <c r="P39" s="507">
        <f>SUM(IF(SUM(P25:S25)&gt;0,$F25,0),IF(SUM(P24:S24)&gt;0,$F24,0),IF(SUM(P26:S26)&gt;0,$F26,0),IF(SUM(P27:S27)&gt;0,$F27,0),IF(SUM(P28:S28)&gt;0,$F28,0),IF(SUM(P29:S29)&gt;0,$F29/2,0),IF(SUM(P21:S21)&gt;0,1,0),IF(SUM(P22:S22)&gt;0,$F22,0),IF(SUM(P23:S23)&gt;0,$F23,0))</f>
        <v>7</v>
      </c>
      <c r="Q39" s="508"/>
      <c r="R39" s="508"/>
      <c r="S39" s="509"/>
      <c r="T39" s="507">
        <f t="shared" ref="T39" si="22">SUM(IF(SUM(T25:W25)&gt;0,$F25,0),IF(SUM(T24:W24)&gt;0,$F24,0),IF(SUM(T26:W26)&gt;0,$F26,0),IF(SUM(T27:W27)&gt;0,$F27,0),IF(SUM(T28:W28)&gt;0,$F28,0),IF(SUM(T29:W29)&gt;0,$F29/2,0),IF(SUM(T21:W21)&gt;0,1,0),IF(SUM(T22:W22)&gt;0,$F22,0),IF(SUM(T23:W23)&gt;0,$F23,0))</f>
        <v>1</v>
      </c>
      <c r="U39" s="508"/>
      <c r="V39" s="508"/>
      <c r="W39" s="509"/>
      <c r="X39" s="507">
        <f>SUM(IF(SUM(X25:AA25)&gt;0,$F25,0),IF(SUM(X24:AA24)&gt;0,$F24,0),IF(SUM(X26:AA26)&gt;0,$F26,0),IF(SUM(X27:AA27)&gt;0,$F27,0),IF(SUM(X28:AA28)&gt;0,$F28,0),IF(SUM(X29:AA29)&gt;0,$F29/2,0),IF(SUM(X21:AA21)&gt;0,2,0),IF(SUM(X22:AA22)&gt;0,$F22,0),IF(SUM(X23:AA23)&gt;0,$F23,0))</f>
        <v>2</v>
      </c>
      <c r="Y39" s="508"/>
      <c r="Z39" s="508"/>
      <c r="AA39" s="509"/>
      <c r="AB39" s="507">
        <f t="shared" ref="AB39" si="23">SUM(IF(SUM(AB25:AE25)&gt;0,$F25,0),IF(SUM(AB24:AE24)&gt;0,$F24,0),IF(SUM(AB26:AE26)&gt;0,$F26,0),IF(SUM(AB27:AE27)&gt;0,$F27,0),IF(SUM(AB28:AE28)&gt;0,$F28,0),IF(SUM(AB29:AE29)&gt;0,$F29/2,0),IF(SUM(AB21:AE21)&gt;0,1,0),IF(SUM(AB22:AE22)&gt;0,$F22,0),IF(SUM(AB23:AE23)&gt;0,$F23,0))</f>
        <v>0</v>
      </c>
      <c r="AC39" s="508"/>
      <c r="AD39" s="508"/>
      <c r="AE39" s="509"/>
      <c r="AF39" s="507">
        <f t="shared" ref="AF39" si="24">SUM(IF(SUM(AF25:AI25)&gt;0,$F25,0),IF(SUM(AF24:AI24)&gt;0,$F24,0),IF(SUM(AF26:AI26)&gt;0,$F26,0),IF(SUM(AF27:AI27)&gt;0,$F27,0),IF(SUM(AF28:AI28)&gt;0,$F28,0),IF(SUM(AF29:AI29)&gt;0,$F29/2,0),IF(SUM(AF21:AI21)&gt;0,1,0),IF(SUM(AF22:AI22)&gt;0,$F22,0),IF(SUM(AF23:AI23)&gt;0,$F23,0))</f>
        <v>0</v>
      </c>
      <c r="AG39" s="508"/>
      <c r="AH39" s="508"/>
      <c r="AI39" s="509"/>
      <c r="AJ39" s="26">
        <f>SUM(L39:AI39)</f>
        <v>20</v>
      </c>
      <c r="AK39" s="312" t="b">
        <f>AJ39=F35</f>
        <v>1</v>
      </c>
    </row>
    <row r="40" spans="1:40" ht="20.100000000000001" customHeight="1">
      <c r="A40" s="381" t="s">
        <v>49</v>
      </c>
      <c r="B40" s="27"/>
      <c r="C40" s="27"/>
      <c r="D40" s="27"/>
      <c r="E40" s="49"/>
      <c r="F40" s="49"/>
      <c r="G40" s="48"/>
      <c r="H40" s="48"/>
      <c r="I40" s="48"/>
      <c r="J40" s="48"/>
      <c r="K40" s="48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X40" s="370"/>
      <c r="Y40" s="371"/>
      <c r="Z40" s="371"/>
      <c r="AA40" s="371"/>
      <c r="AB40" s="371"/>
      <c r="AC40" s="371"/>
      <c r="AD40" s="371"/>
      <c r="AE40" s="371"/>
      <c r="AF40" s="336"/>
      <c r="AG40" s="336"/>
      <c r="AH40" s="336"/>
      <c r="AI40" s="354"/>
    </row>
    <row r="41" spans="1:40" ht="20.100000000000001" customHeight="1">
      <c r="A41" s="382"/>
      <c r="B41" s="140" t="str">
        <f>'nie dot 1'!B41</f>
        <v xml:space="preserve">1. Dla studentów I roku studiów stacjonarnych I stopnia wszystkie formy zajęć dydaktycznych przewidziane w planie studiów są obowiązkowe. </v>
      </c>
      <c r="C41" s="60"/>
      <c r="D41" s="60"/>
      <c r="E41" s="60"/>
      <c r="F41" s="60"/>
      <c r="G41" s="60"/>
      <c r="H41" s="60"/>
      <c r="I41" s="60"/>
      <c r="J41" s="27"/>
      <c r="K41" s="27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X41" s="343"/>
      <c r="Y41" s="63" t="s">
        <v>276</v>
      </c>
      <c r="Z41" s="63"/>
      <c r="AA41" s="63"/>
      <c r="AB41" s="63"/>
      <c r="AC41" s="63"/>
      <c r="AD41" s="63"/>
      <c r="AE41" s="63"/>
      <c r="AI41" s="356"/>
    </row>
    <row r="42" spans="1:40" ht="20.100000000000001" customHeight="1">
      <c r="A42" s="383"/>
      <c r="B42" s="140" t="str">
        <f>'nie dot 1'!B42</f>
        <v xml:space="preserve">Na wyższych latach obowiązkowe są: ćwiczenia audytoryjne, laboratoryjne, lektoraty, zajęcia: sportowe, terenowe, projektowe, plenerowe i seminaria.  </v>
      </c>
      <c r="C42" s="61"/>
      <c r="D42" s="61"/>
      <c r="E42" s="61"/>
      <c r="F42" s="61"/>
      <c r="G42" s="61"/>
      <c r="H42" s="61"/>
      <c r="I42" s="61"/>
      <c r="J42" s="29"/>
      <c r="K42" s="29"/>
      <c r="L42" s="61"/>
      <c r="M42" s="61"/>
      <c r="N42" s="61"/>
      <c r="O42" s="61"/>
      <c r="P42" s="61"/>
      <c r="Q42" s="61"/>
      <c r="R42" s="61"/>
      <c r="S42" s="61"/>
      <c r="T42" s="61"/>
      <c r="U42" s="170"/>
      <c r="V42" s="60"/>
      <c r="X42" s="343"/>
      <c r="Y42" s="63"/>
      <c r="Z42" s="63"/>
      <c r="AA42" s="63"/>
      <c r="AB42" s="63"/>
      <c r="AC42" s="63"/>
      <c r="AD42" s="63"/>
      <c r="AE42" s="63"/>
      <c r="AI42" s="356"/>
    </row>
    <row r="43" spans="1:40" ht="20.100000000000001" customHeight="1">
      <c r="A43" s="383"/>
      <c r="B43" s="140" t="str">
        <f>'nie dot 1'!B43</f>
        <v>2. Studentów obowiązuje zaliczenie na ocenę wszystkich przedmiotów.</v>
      </c>
      <c r="C43" s="60"/>
      <c r="D43" s="60"/>
      <c r="E43" s="60"/>
      <c r="F43" s="60"/>
      <c r="G43" s="60"/>
      <c r="H43" s="60"/>
      <c r="I43" s="60"/>
      <c r="J43" s="27"/>
      <c r="K43" s="27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343"/>
      <c r="Y43" s="138" t="s">
        <v>50</v>
      </c>
      <c r="Z43" s="140"/>
      <c r="AA43" s="140"/>
      <c r="AB43" s="63"/>
      <c r="AC43" s="140"/>
      <c r="AD43" s="140"/>
      <c r="AE43" s="63"/>
      <c r="AI43" s="356"/>
    </row>
    <row r="44" spans="1:40" ht="20.100000000000001" customHeight="1">
      <c r="A44" s="383"/>
      <c r="B44" s="140" t="str">
        <f>'nie dot 1'!B44</f>
        <v>3. Studentów obowiązuje zaliczenie na ocenę praktyki zawodowej w wymiarze 4 tygodni (4 pkt. ECTS).</v>
      </c>
      <c r="C44" s="60"/>
      <c r="D44" s="60"/>
      <c r="E44" s="61"/>
      <c r="F44" s="61"/>
      <c r="G44" s="61"/>
      <c r="H44" s="61"/>
      <c r="I44" s="61"/>
      <c r="J44" s="29"/>
      <c r="K44" s="29"/>
      <c r="L44" s="61"/>
      <c r="M44" s="61"/>
      <c r="N44" s="61"/>
      <c r="O44" s="61"/>
      <c r="P44" s="61"/>
      <c r="Q44" s="61"/>
      <c r="R44" s="61"/>
      <c r="S44" s="61"/>
      <c r="T44" s="61"/>
      <c r="U44" s="170"/>
      <c r="V44" s="61"/>
      <c r="W44" s="61"/>
      <c r="X44" s="343"/>
      <c r="Y44" s="140" t="s">
        <v>51</v>
      </c>
      <c r="Z44" s="140" t="s">
        <v>52</v>
      </c>
      <c r="AA44" s="63"/>
      <c r="AB44" s="63"/>
      <c r="AC44" s="63"/>
      <c r="AD44" s="63"/>
      <c r="AE44" s="63"/>
      <c r="AI44" s="356"/>
    </row>
    <row r="45" spans="1:40" ht="20.100000000000001" customHeight="1">
      <c r="A45" s="383"/>
      <c r="B45" s="140" t="str">
        <f>'nie dot 1'!B45</f>
        <v xml:space="preserve">4. Język obcy do wyboru spośród: 1. Język angielski. 2. Język niemiecki. 3. Język rosyjski. </v>
      </c>
      <c r="C45" s="60"/>
      <c r="D45" s="60"/>
      <c r="E45" s="60"/>
      <c r="F45" s="60"/>
      <c r="G45" s="60"/>
      <c r="H45" s="60"/>
      <c r="I45" s="60"/>
      <c r="J45" s="27"/>
      <c r="K45" s="27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343"/>
      <c r="Y45" s="140" t="s">
        <v>53</v>
      </c>
      <c r="Z45" s="140" t="s">
        <v>54</v>
      </c>
      <c r="AA45" s="171"/>
      <c r="AB45" s="63"/>
      <c r="AC45" s="171"/>
      <c r="AD45" s="63"/>
      <c r="AE45" s="63"/>
      <c r="AI45" s="356"/>
    </row>
    <row r="46" spans="1:40" ht="20.100000000000001" customHeight="1">
      <c r="A46" s="383"/>
      <c r="B46" s="140" t="str">
        <f>'nie dot 1'!B46</f>
        <v>5. Język obcy 1-3 semstr 1 ECTS, 4 semestr 2 ECTS.</v>
      </c>
      <c r="C46" s="60"/>
      <c r="D46" s="60"/>
      <c r="E46" s="60"/>
      <c r="F46" s="60"/>
      <c r="G46" s="60"/>
      <c r="H46" s="62"/>
      <c r="I46" s="62"/>
      <c r="J46" s="30"/>
      <c r="K46" s="30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343"/>
      <c r="Y46" s="140" t="s">
        <v>26</v>
      </c>
      <c r="Z46" s="140" t="s">
        <v>55</v>
      </c>
      <c r="AA46" s="63"/>
      <c r="AB46" s="63"/>
      <c r="AC46" s="63"/>
      <c r="AD46" s="63"/>
      <c r="AE46" s="63"/>
      <c r="AI46" s="356"/>
    </row>
    <row r="47" spans="1:40" ht="20.100000000000001" customHeight="1">
      <c r="A47" s="383"/>
      <c r="B47" s="140" t="str">
        <f>'nie dot 1'!B47</f>
        <v>6. Warunkiem zaliczenia ostatniego semestru Seminarium dyplomowego jest przygotowanie i złożenie pracy dyplomowej w systemie APD.</v>
      </c>
      <c r="C47" s="61"/>
      <c r="D47" s="60"/>
      <c r="E47" s="60"/>
      <c r="F47" s="60"/>
      <c r="G47" s="60"/>
      <c r="H47" s="60"/>
      <c r="I47" s="60"/>
      <c r="J47" s="27"/>
      <c r="K47" s="57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343"/>
      <c r="Y47" s="140" t="s">
        <v>56</v>
      </c>
      <c r="Z47" s="140" t="s">
        <v>57</v>
      </c>
      <c r="AA47" s="63"/>
      <c r="AB47" s="63"/>
      <c r="AC47" s="63"/>
      <c r="AD47" s="63"/>
      <c r="AE47" s="63"/>
      <c r="AI47" s="356"/>
    </row>
    <row r="48" spans="1:40" ht="20.100000000000001" customHeight="1">
      <c r="A48" s="384"/>
      <c r="B48" s="140" t="s">
        <v>275</v>
      </c>
      <c r="C48" s="2"/>
      <c r="D48" s="2"/>
      <c r="E48" s="2"/>
      <c r="F48" s="2"/>
      <c r="G48" s="2"/>
      <c r="H48" s="2"/>
      <c r="I48" s="2"/>
      <c r="J48" s="2"/>
      <c r="K48" s="2"/>
      <c r="L48" s="63"/>
      <c r="M48" s="63"/>
      <c r="N48" s="63"/>
      <c r="O48" s="63"/>
      <c r="P48" s="63"/>
      <c r="Q48" s="60"/>
      <c r="R48" s="60"/>
      <c r="S48" s="60"/>
      <c r="T48" s="60"/>
      <c r="U48" s="60"/>
      <c r="V48" s="60"/>
      <c r="W48" s="60"/>
      <c r="X48" s="343"/>
      <c r="Y48" s="140" t="s">
        <v>58</v>
      </c>
      <c r="Z48" s="140" t="s">
        <v>59</v>
      </c>
      <c r="AA48" s="63"/>
      <c r="AB48" s="63"/>
      <c r="AC48" s="63"/>
      <c r="AD48" s="63"/>
      <c r="AE48" s="63"/>
      <c r="AI48" s="356"/>
    </row>
    <row r="49" spans="1:37" ht="20.100000000000001" customHeight="1">
      <c r="A49" s="384"/>
      <c r="B49" s="140" t="s">
        <v>274</v>
      </c>
      <c r="V49" s="60"/>
      <c r="W49" s="60"/>
      <c r="X49" s="343"/>
      <c r="Y49" s="140" t="s">
        <v>60</v>
      </c>
      <c r="Z49" s="140" t="s">
        <v>61</v>
      </c>
      <c r="AA49" s="63"/>
      <c r="AB49" s="63"/>
      <c r="AC49" s="63"/>
      <c r="AD49" s="63"/>
      <c r="AE49" s="63"/>
      <c r="AI49" s="356"/>
    </row>
    <row r="50" spans="1:37" ht="20.100000000000001" customHeight="1" thickBot="1">
      <c r="A50" s="384"/>
      <c r="V50" s="61"/>
      <c r="W50" s="61"/>
      <c r="X50" s="343"/>
      <c r="Y50" s="173"/>
      <c r="Z50" s="140" t="s">
        <v>62</v>
      </c>
      <c r="AA50" s="63"/>
      <c r="AB50" s="63"/>
      <c r="AC50" s="63"/>
      <c r="AD50" s="63"/>
      <c r="AE50" s="63"/>
      <c r="AI50" s="356"/>
    </row>
    <row r="51" spans="1:37" ht="20.100000000000001" customHeight="1" thickBot="1">
      <c r="A51" s="384"/>
      <c r="B51" s="31"/>
      <c r="D51" s="2"/>
      <c r="E51" s="2"/>
      <c r="F51" s="2"/>
      <c r="G51" s="2"/>
      <c r="H51" s="2"/>
      <c r="I51" s="2"/>
      <c r="J51" s="2"/>
      <c r="K51" s="2"/>
      <c r="L51" s="63"/>
      <c r="M51" s="63"/>
      <c r="N51" s="63"/>
      <c r="O51" s="63"/>
      <c r="P51" s="63"/>
      <c r="Q51" s="60"/>
      <c r="R51" s="60"/>
      <c r="S51" s="60"/>
      <c r="T51" s="60"/>
      <c r="U51" s="60"/>
      <c r="V51" s="60"/>
      <c r="W51" s="60"/>
      <c r="X51" s="343"/>
      <c r="Y51" s="431"/>
      <c r="Z51" s="432" t="s">
        <v>265</v>
      </c>
      <c r="AA51" s="60"/>
      <c r="AB51" s="63"/>
      <c r="AC51" s="63"/>
      <c r="AD51" s="63"/>
      <c r="AE51" s="63"/>
      <c r="AI51" s="356"/>
    </row>
    <row r="52" spans="1:37" ht="20.100000000000001" customHeight="1" thickBot="1">
      <c r="A52" s="100"/>
      <c r="B52" s="403"/>
      <c r="C52" s="403"/>
      <c r="D52" s="403"/>
      <c r="E52" s="404"/>
      <c r="F52" s="404"/>
      <c r="G52" s="404"/>
      <c r="H52" s="404"/>
      <c r="I52" s="404"/>
      <c r="J52" s="404"/>
      <c r="K52" s="403"/>
      <c r="L52" s="406"/>
      <c r="M52" s="406"/>
      <c r="N52" s="406"/>
      <c r="O52" s="406"/>
      <c r="P52" s="406"/>
      <c r="Q52" s="406"/>
      <c r="R52" s="406"/>
      <c r="S52" s="406"/>
      <c r="T52" s="406"/>
      <c r="U52" s="407"/>
      <c r="V52" s="407"/>
      <c r="W52" s="407"/>
      <c r="X52" s="510" t="s">
        <v>63</v>
      </c>
      <c r="Y52" s="511"/>
      <c r="Z52" s="511"/>
      <c r="AA52" s="511"/>
      <c r="AB52" s="511"/>
      <c r="AC52" s="511"/>
      <c r="AD52" s="511"/>
      <c r="AE52" s="511"/>
      <c r="AF52" s="511"/>
      <c r="AG52" s="511"/>
      <c r="AH52" s="511"/>
      <c r="AI52" s="512"/>
    </row>
    <row r="53" spans="1:37" ht="20.100000000000001" customHeight="1">
      <c r="A53" s="583"/>
      <c r="B53" s="584"/>
      <c r="C53" s="584"/>
      <c r="D53" s="585" t="str">
        <f>'nie dot 1'!$D$3</f>
        <v>PLAN  STUDIÓW  NR  IX</v>
      </c>
      <c r="E53" s="586"/>
      <c r="F53" s="586"/>
      <c r="G53" s="586"/>
      <c r="H53" s="586"/>
      <c r="I53" s="586"/>
      <c r="J53" s="586"/>
      <c r="K53" s="586"/>
      <c r="L53" s="586"/>
      <c r="M53" s="586"/>
      <c r="N53" s="586"/>
      <c r="O53" s="586"/>
      <c r="P53" s="586"/>
      <c r="Q53" s="586"/>
      <c r="R53" s="586"/>
      <c r="S53" s="586"/>
      <c r="T53" s="586"/>
      <c r="U53" s="586"/>
      <c r="V53" s="586"/>
      <c r="W53" s="586"/>
      <c r="X53" s="352"/>
      <c r="Y53" s="353"/>
      <c r="Z53" s="353"/>
      <c r="AA53" s="353"/>
      <c r="AB53" s="353"/>
      <c r="AC53" s="353"/>
      <c r="AD53" s="353"/>
      <c r="AE53" s="353"/>
      <c r="AF53" s="336"/>
      <c r="AG53" s="336"/>
      <c r="AH53" s="336"/>
      <c r="AI53" s="354"/>
    </row>
    <row r="54" spans="1:37" ht="20.100000000000001" customHeight="1">
      <c r="A54" s="589" t="s">
        <v>1</v>
      </c>
      <c r="B54" s="590"/>
      <c r="C54" s="590"/>
      <c r="D54" s="587"/>
      <c r="E54" s="588"/>
      <c r="F54" s="588"/>
      <c r="G54" s="588"/>
      <c r="H54" s="588"/>
      <c r="I54" s="588"/>
      <c r="J54" s="588"/>
      <c r="K54" s="588"/>
      <c r="L54" s="588"/>
      <c r="M54" s="588"/>
      <c r="N54" s="588"/>
      <c r="O54" s="588"/>
      <c r="P54" s="588"/>
      <c r="Q54" s="588"/>
      <c r="R54" s="588"/>
      <c r="S54" s="588"/>
      <c r="T54" s="588"/>
      <c r="U54" s="588"/>
      <c r="V54" s="588"/>
      <c r="W54" s="588"/>
      <c r="X54" s="355"/>
      <c r="Y54" s="137"/>
      <c r="Z54" s="137"/>
      <c r="AA54" s="137"/>
      <c r="AB54" s="137"/>
      <c r="AC54" s="137"/>
      <c r="AD54" s="137"/>
      <c r="AE54" s="137"/>
      <c r="AI54" s="356"/>
    </row>
    <row r="55" spans="1:37" s="54" customFormat="1" ht="20.100000000000001" customHeight="1">
      <c r="A55" s="372"/>
      <c r="C55" s="51"/>
      <c r="D55" s="3" t="s">
        <v>143</v>
      </c>
      <c r="E55" s="52"/>
      <c r="F55" s="52"/>
      <c r="G55" s="52"/>
      <c r="I55" s="4" t="s">
        <v>126</v>
      </c>
      <c r="J55" s="52"/>
      <c r="K55" s="52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9"/>
      <c r="W55" s="139"/>
      <c r="X55" s="357"/>
      <c r="Y55" s="140"/>
      <c r="Z55" s="140"/>
      <c r="AA55" s="140"/>
      <c r="AB55" s="140"/>
      <c r="AC55" s="140"/>
      <c r="AD55" s="140"/>
      <c r="AE55" s="140"/>
      <c r="AI55" s="358"/>
      <c r="AJ55" s="53"/>
      <c r="AK55" s="312"/>
    </row>
    <row r="56" spans="1:37" ht="20.100000000000001" customHeight="1">
      <c r="A56" s="591"/>
      <c r="B56" s="592"/>
      <c r="C56" s="592"/>
      <c r="D56" s="3" t="s">
        <v>2</v>
      </c>
      <c r="E56" s="3"/>
      <c r="F56" s="3"/>
      <c r="G56" s="3"/>
      <c r="I56" s="4" t="s">
        <v>3</v>
      </c>
      <c r="J56" s="4"/>
      <c r="K56" s="4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40"/>
      <c r="W56" s="140"/>
      <c r="X56" s="359"/>
      <c r="Y56" s="143"/>
      <c r="Z56" s="143"/>
      <c r="AA56" s="143"/>
      <c r="AB56" s="143"/>
      <c r="AC56" s="143"/>
      <c r="AD56" s="143"/>
      <c r="AE56" s="143"/>
      <c r="AI56" s="356"/>
    </row>
    <row r="57" spans="1:37" ht="20.100000000000001" customHeight="1">
      <c r="A57" s="591"/>
      <c r="B57" s="592"/>
      <c r="C57" s="592"/>
      <c r="D57" s="3" t="s">
        <v>4</v>
      </c>
      <c r="E57" s="3"/>
      <c r="F57" s="3"/>
      <c r="G57" s="3"/>
      <c r="I57" s="4" t="s">
        <v>155</v>
      </c>
      <c r="J57" s="4"/>
      <c r="K57" s="4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40"/>
      <c r="W57" s="140"/>
      <c r="X57" s="359"/>
      <c r="Y57" s="143"/>
      <c r="Z57" s="143"/>
      <c r="AA57" s="143"/>
      <c r="AB57" s="143"/>
      <c r="AC57" s="143"/>
      <c r="AD57" s="143"/>
      <c r="AE57" s="143"/>
      <c r="AI57" s="356"/>
    </row>
    <row r="58" spans="1:37" ht="20.100000000000001" customHeight="1">
      <c r="A58" s="591"/>
      <c r="B58" s="592"/>
      <c r="C58" s="592"/>
      <c r="D58" s="3" t="s">
        <v>6</v>
      </c>
      <c r="E58" s="3"/>
      <c r="F58" s="3"/>
      <c r="G58" s="3"/>
      <c r="I58" s="4" t="s">
        <v>7</v>
      </c>
      <c r="J58" s="4"/>
      <c r="K58" s="4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40"/>
      <c r="W58" s="140"/>
      <c r="X58" s="595" t="s">
        <v>238</v>
      </c>
      <c r="Y58" s="596"/>
      <c r="Z58" s="596"/>
      <c r="AA58" s="596"/>
      <c r="AB58" s="596"/>
      <c r="AC58" s="596"/>
      <c r="AD58" s="596"/>
      <c r="AE58" s="596"/>
      <c r="AF58" s="596"/>
      <c r="AG58" s="596"/>
      <c r="AH58" s="596"/>
      <c r="AI58" s="597"/>
    </row>
    <row r="59" spans="1:37" ht="20.100000000000001" customHeight="1">
      <c r="A59" s="593"/>
      <c r="B59" s="594"/>
      <c r="C59" s="594"/>
      <c r="D59" s="3" t="s">
        <v>8</v>
      </c>
      <c r="E59" s="3"/>
      <c r="F59" s="3"/>
      <c r="G59" s="3"/>
      <c r="I59" s="5" t="str">
        <f>I9</f>
        <v>1. ZARZĄDZANIE W HANDLU i USŁUGACH</v>
      </c>
      <c r="J59" s="6"/>
      <c r="K59" s="4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40"/>
      <c r="W59" s="140"/>
      <c r="X59" s="595" t="s">
        <v>239</v>
      </c>
      <c r="Y59" s="596"/>
      <c r="Z59" s="596"/>
      <c r="AA59" s="596"/>
      <c r="AB59" s="596"/>
      <c r="AC59" s="596"/>
      <c r="AD59" s="596"/>
      <c r="AE59" s="596"/>
      <c r="AF59" s="596"/>
      <c r="AG59" s="596"/>
      <c r="AH59" s="596"/>
      <c r="AI59" s="597"/>
    </row>
    <row r="60" spans="1:37" ht="20.100000000000001" customHeight="1">
      <c r="A60" s="591"/>
      <c r="B60" s="592"/>
      <c r="C60" s="592"/>
      <c r="D60" s="7"/>
      <c r="E60" s="2"/>
      <c r="F60" s="2"/>
      <c r="G60" s="2"/>
      <c r="H60" s="6"/>
      <c r="I60" s="5" t="str">
        <f t="shared" ref="I60:I61" si="25">I10</f>
        <v>2. MARKETING W ORGANIZACJI</v>
      </c>
      <c r="J60" s="6"/>
      <c r="K60" s="4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40"/>
      <c r="W60" s="140"/>
      <c r="X60" s="359"/>
      <c r="Y60" s="143"/>
      <c r="Z60" s="143"/>
      <c r="AA60" s="143"/>
      <c r="AB60" s="143"/>
      <c r="AC60" s="143"/>
      <c r="AD60" s="143"/>
      <c r="AE60" s="143"/>
      <c r="AI60" s="356"/>
    </row>
    <row r="61" spans="1:37" ht="19.5" customHeight="1">
      <c r="A61" s="373"/>
      <c r="B61" s="8"/>
      <c r="C61" s="9"/>
      <c r="D61" s="2"/>
      <c r="E61" s="2"/>
      <c r="F61" s="2"/>
      <c r="G61" s="2"/>
      <c r="H61" s="6"/>
      <c r="I61" s="5" t="str">
        <f t="shared" si="25"/>
        <v>3.ZARZĄDZANIE MAŁĄ I ŚREDNIĄ FIRMĄ</v>
      </c>
      <c r="J61" s="6"/>
      <c r="K61" s="4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40"/>
      <c r="W61" s="140"/>
      <c r="X61" s="359"/>
      <c r="Y61" s="143"/>
      <c r="Z61" s="143"/>
      <c r="AA61" s="143"/>
      <c r="AB61" s="143"/>
      <c r="AC61" s="143"/>
      <c r="AD61" s="143"/>
      <c r="AE61" s="143"/>
      <c r="AF61" s="1"/>
      <c r="AG61" s="1"/>
      <c r="AH61" s="1"/>
      <c r="AI61" s="99"/>
    </row>
    <row r="62" spans="1:37" ht="19.5" customHeight="1">
      <c r="A62" s="373"/>
      <c r="B62" s="8"/>
      <c r="C62" s="9"/>
      <c r="D62" s="2"/>
      <c r="E62" s="2"/>
      <c r="F62" s="2"/>
      <c r="H62" s="6"/>
      <c r="I62" s="5"/>
      <c r="J62" s="6"/>
      <c r="K62" s="4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40"/>
      <c r="W62" s="140"/>
      <c r="X62" s="359"/>
      <c r="Y62" s="143"/>
      <c r="Z62" s="143"/>
      <c r="AA62" s="143"/>
      <c r="AB62" s="143"/>
      <c r="AC62" s="143"/>
      <c r="AD62" s="143"/>
      <c r="AE62" s="143"/>
      <c r="AF62" s="1"/>
      <c r="AG62" s="1"/>
      <c r="AH62" s="1"/>
      <c r="AI62" s="99"/>
    </row>
    <row r="63" spans="1:37" ht="20.100000000000001" customHeight="1" thickBot="1">
      <c r="A63" s="374"/>
      <c r="B63" s="10"/>
      <c r="C63" s="11"/>
      <c r="D63" s="12"/>
      <c r="E63" s="12"/>
      <c r="F63" s="12"/>
      <c r="G63" s="12"/>
      <c r="H63" s="12"/>
      <c r="I63" s="13"/>
      <c r="J63" s="13"/>
      <c r="K63" s="13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7"/>
      <c r="W63" s="147"/>
      <c r="X63" s="360"/>
      <c r="Y63" s="348"/>
      <c r="Z63" s="348"/>
      <c r="AA63" s="348"/>
      <c r="AB63" s="348"/>
      <c r="AC63" s="348"/>
      <c r="AD63" s="348"/>
      <c r="AE63" s="348"/>
      <c r="AF63" s="101"/>
      <c r="AG63" s="101"/>
      <c r="AH63" s="101"/>
      <c r="AI63" s="102"/>
    </row>
    <row r="64" spans="1:37" ht="6" customHeight="1" thickBot="1">
      <c r="A64" s="373"/>
      <c r="B64" s="8"/>
      <c r="C64" s="8"/>
      <c r="D64" s="2"/>
      <c r="E64" s="2"/>
      <c r="F64" s="2"/>
      <c r="G64" s="32"/>
      <c r="H64" s="33"/>
      <c r="I64" s="33"/>
      <c r="J64" s="33"/>
      <c r="K64" s="34"/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178"/>
      <c r="W64" s="178"/>
      <c r="X64" s="175"/>
      <c r="Y64" s="179"/>
      <c r="Z64" s="179"/>
      <c r="AA64" s="179"/>
      <c r="AB64" s="180"/>
      <c r="AC64" s="180"/>
      <c r="AD64" s="180"/>
      <c r="AE64" s="180"/>
      <c r="AF64" s="180"/>
      <c r="AG64" s="180"/>
      <c r="AH64" s="180"/>
      <c r="AI64" s="385"/>
    </row>
    <row r="65" spans="1:43" ht="20.100000000000001" customHeight="1" thickBot="1">
      <c r="A65" s="568" t="s">
        <v>9</v>
      </c>
      <c r="B65" s="679" t="s">
        <v>10</v>
      </c>
      <c r="C65" s="679"/>
      <c r="D65" s="570" t="s">
        <v>11</v>
      </c>
      <c r="E65" s="570"/>
      <c r="F65" s="570"/>
      <c r="G65" s="690" t="s">
        <v>12</v>
      </c>
      <c r="H65" s="690"/>
      <c r="I65" s="690"/>
      <c r="J65" s="690"/>
      <c r="K65" s="690"/>
      <c r="L65" s="572" t="s">
        <v>13</v>
      </c>
      <c r="M65" s="572"/>
      <c r="N65" s="572"/>
      <c r="O65" s="572"/>
      <c r="P65" s="572"/>
      <c r="Q65" s="572"/>
      <c r="R65" s="572"/>
      <c r="S65" s="572"/>
      <c r="T65" s="572"/>
      <c r="U65" s="572"/>
      <c r="V65" s="572"/>
      <c r="W65" s="572"/>
      <c r="X65" s="572"/>
      <c r="Y65" s="572"/>
      <c r="Z65" s="572"/>
      <c r="AA65" s="572"/>
      <c r="AB65" s="572"/>
      <c r="AC65" s="572"/>
      <c r="AD65" s="572"/>
      <c r="AE65" s="572"/>
      <c r="AF65" s="572"/>
      <c r="AG65" s="572"/>
      <c r="AH65" s="572"/>
      <c r="AI65" s="573"/>
    </row>
    <row r="66" spans="1:43" ht="20.100000000000001" customHeight="1" thickBot="1">
      <c r="A66" s="568"/>
      <c r="B66" s="679"/>
      <c r="C66" s="679"/>
      <c r="D66" s="570"/>
      <c r="E66" s="570"/>
      <c r="F66" s="570"/>
      <c r="G66" s="691" t="s">
        <v>14</v>
      </c>
      <c r="H66" s="634" t="s">
        <v>15</v>
      </c>
      <c r="I66" s="634"/>
      <c r="J66" s="634"/>
      <c r="K66" s="634"/>
      <c r="L66" s="531" t="s">
        <v>163</v>
      </c>
      <c r="M66" s="531"/>
      <c r="N66" s="531"/>
      <c r="O66" s="531"/>
      <c r="P66" s="531" t="s">
        <v>164</v>
      </c>
      <c r="Q66" s="531"/>
      <c r="R66" s="531"/>
      <c r="S66" s="531"/>
      <c r="T66" s="531" t="s">
        <v>165</v>
      </c>
      <c r="U66" s="531"/>
      <c r="V66" s="531"/>
      <c r="W66" s="531"/>
      <c r="X66" s="531" t="s">
        <v>166</v>
      </c>
      <c r="Y66" s="531"/>
      <c r="Z66" s="531"/>
      <c r="AA66" s="531"/>
      <c r="AB66" s="531" t="s">
        <v>167</v>
      </c>
      <c r="AC66" s="531"/>
      <c r="AD66" s="531"/>
      <c r="AE66" s="531"/>
      <c r="AF66" s="575" t="s">
        <v>168</v>
      </c>
      <c r="AG66" s="575"/>
      <c r="AH66" s="575"/>
      <c r="AI66" s="576"/>
    </row>
    <row r="67" spans="1:43" ht="20.100000000000001" customHeight="1" thickBot="1">
      <c r="A67" s="568"/>
      <c r="B67" s="679"/>
      <c r="C67" s="679"/>
      <c r="D67" s="577" t="s">
        <v>64</v>
      </c>
      <c r="E67" s="578" t="s">
        <v>22</v>
      </c>
      <c r="F67" s="579" t="s">
        <v>23</v>
      </c>
      <c r="G67" s="691"/>
      <c r="H67" s="605" t="s">
        <v>24</v>
      </c>
      <c r="I67" s="605" t="s">
        <v>25</v>
      </c>
      <c r="J67" s="605" t="s">
        <v>26</v>
      </c>
      <c r="K67" s="610" t="s">
        <v>27</v>
      </c>
      <c r="L67" s="581" t="s">
        <v>240</v>
      </c>
      <c r="M67" s="581"/>
      <c r="N67" s="581"/>
      <c r="O67" s="581"/>
      <c r="P67" s="581"/>
      <c r="Q67" s="581"/>
      <c r="R67" s="581"/>
      <c r="S67" s="581"/>
      <c r="T67" s="581"/>
      <c r="U67" s="581"/>
      <c r="V67" s="581"/>
      <c r="W67" s="581"/>
      <c r="X67" s="581"/>
      <c r="Y67" s="581"/>
      <c r="Z67" s="581"/>
      <c r="AA67" s="581"/>
      <c r="AB67" s="581"/>
      <c r="AC67" s="581"/>
      <c r="AD67" s="581"/>
      <c r="AE67" s="581"/>
      <c r="AF67" s="581"/>
      <c r="AG67" s="581"/>
      <c r="AH67" s="581"/>
      <c r="AI67" s="582"/>
    </row>
    <row r="68" spans="1:43" ht="20.100000000000001" customHeight="1" thickBot="1">
      <c r="A68" s="568"/>
      <c r="B68" s="679"/>
      <c r="C68" s="679"/>
      <c r="D68" s="577"/>
      <c r="E68" s="578"/>
      <c r="F68" s="579"/>
      <c r="G68" s="691"/>
      <c r="H68" s="605"/>
      <c r="I68" s="605"/>
      <c r="J68" s="605"/>
      <c r="K68" s="610"/>
      <c r="L68" s="523" t="s">
        <v>24</v>
      </c>
      <c r="M68" s="525" t="s">
        <v>25</v>
      </c>
      <c r="N68" s="519" t="s">
        <v>28</v>
      </c>
      <c r="O68" s="521" t="s">
        <v>29</v>
      </c>
      <c r="P68" s="523" t="s">
        <v>24</v>
      </c>
      <c r="Q68" s="525" t="s">
        <v>25</v>
      </c>
      <c r="R68" s="519" t="s">
        <v>28</v>
      </c>
      <c r="S68" s="521" t="s">
        <v>29</v>
      </c>
      <c r="T68" s="523" t="s">
        <v>24</v>
      </c>
      <c r="U68" s="525" t="s">
        <v>25</v>
      </c>
      <c r="V68" s="519" t="s">
        <v>28</v>
      </c>
      <c r="W68" s="521" t="s">
        <v>29</v>
      </c>
      <c r="X68" s="523" t="s">
        <v>24</v>
      </c>
      <c r="Y68" s="525" t="s">
        <v>25</v>
      </c>
      <c r="Z68" s="519" t="s">
        <v>28</v>
      </c>
      <c r="AA68" s="521" t="s">
        <v>29</v>
      </c>
      <c r="AB68" s="523" t="s">
        <v>24</v>
      </c>
      <c r="AC68" s="525" t="s">
        <v>25</v>
      </c>
      <c r="AD68" s="519" t="s">
        <v>28</v>
      </c>
      <c r="AE68" s="521" t="s">
        <v>29</v>
      </c>
      <c r="AF68" s="523" t="s">
        <v>24</v>
      </c>
      <c r="AG68" s="525" t="s">
        <v>25</v>
      </c>
      <c r="AH68" s="519" t="s">
        <v>28</v>
      </c>
      <c r="AI68" s="527" t="s">
        <v>29</v>
      </c>
    </row>
    <row r="69" spans="1:43" ht="20.100000000000001" customHeight="1" thickBot="1">
      <c r="A69" s="568"/>
      <c r="B69" s="679"/>
      <c r="C69" s="679"/>
      <c r="D69" s="577"/>
      <c r="E69" s="578"/>
      <c r="F69" s="579"/>
      <c r="G69" s="691"/>
      <c r="H69" s="605"/>
      <c r="I69" s="605"/>
      <c r="J69" s="605"/>
      <c r="K69" s="610"/>
      <c r="L69" s="523"/>
      <c r="M69" s="525"/>
      <c r="N69" s="519"/>
      <c r="O69" s="521"/>
      <c r="P69" s="523"/>
      <c r="Q69" s="525"/>
      <c r="R69" s="519"/>
      <c r="S69" s="521"/>
      <c r="T69" s="523"/>
      <c r="U69" s="525"/>
      <c r="V69" s="519"/>
      <c r="W69" s="521"/>
      <c r="X69" s="523"/>
      <c r="Y69" s="525"/>
      <c r="Z69" s="519"/>
      <c r="AA69" s="521"/>
      <c r="AB69" s="523"/>
      <c r="AC69" s="525"/>
      <c r="AD69" s="519"/>
      <c r="AE69" s="521"/>
      <c r="AF69" s="523"/>
      <c r="AG69" s="525"/>
      <c r="AH69" s="519"/>
      <c r="AI69" s="527"/>
    </row>
    <row r="70" spans="1:43" ht="20.100000000000001" customHeight="1" thickBot="1">
      <c r="A70" s="471" t="s">
        <v>65</v>
      </c>
      <c r="B70" s="554" t="s">
        <v>66</v>
      </c>
      <c r="C70" s="554"/>
      <c r="D70" s="687"/>
      <c r="E70" s="688"/>
      <c r="F70" s="474"/>
      <c r="G70" s="473"/>
      <c r="H70" s="689"/>
      <c r="I70" s="689"/>
      <c r="J70" s="689"/>
      <c r="K70" s="689"/>
      <c r="L70" s="701"/>
      <c r="M70" s="701"/>
      <c r="N70" s="701"/>
      <c r="O70" s="701"/>
      <c r="P70" s="701"/>
      <c r="Q70" s="701"/>
      <c r="R70" s="701"/>
      <c r="S70" s="701"/>
      <c r="T70" s="701"/>
      <c r="U70" s="701"/>
      <c r="V70" s="701"/>
      <c r="W70" s="701"/>
      <c r="X70" s="701"/>
      <c r="Y70" s="701"/>
      <c r="Z70" s="701"/>
      <c r="AA70" s="701"/>
      <c r="AB70" s="701"/>
      <c r="AC70" s="701"/>
      <c r="AD70" s="701"/>
      <c r="AE70" s="701"/>
      <c r="AF70" s="701"/>
      <c r="AG70" s="701"/>
      <c r="AH70" s="701"/>
      <c r="AI70" s="701"/>
      <c r="AJ70" s="701"/>
      <c r="AK70" s="701"/>
      <c r="AL70" s="701"/>
      <c r="AM70" s="701"/>
      <c r="AN70" s="701"/>
      <c r="AO70" s="701"/>
      <c r="AP70" s="701"/>
      <c r="AQ70" s="702"/>
    </row>
    <row r="71" spans="1:43" ht="20.100000000000001" customHeight="1">
      <c r="A71" s="77" t="s">
        <v>31</v>
      </c>
      <c r="B71" s="670" t="s">
        <v>67</v>
      </c>
      <c r="C71" s="670"/>
      <c r="D71" s="35">
        <v>1</v>
      </c>
      <c r="E71" s="36">
        <v>1</v>
      </c>
      <c r="F71" s="36">
        <v>6</v>
      </c>
      <c r="G71" s="86">
        <f t="shared" ref="G71:G76" si="26">SUM(H71:K71)</f>
        <v>30</v>
      </c>
      <c r="H71" s="75">
        <f t="shared" ref="H71:H77" si="27">L71+P71+T71+X71+AB71+AF71</f>
        <v>20</v>
      </c>
      <c r="I71" s="75">
        <f t="shared" ref="I71:I77" si="28">M71+Q71+U71+Y71+AC71+AG71</f>
        <v>10</v>
      </c>
      <c r="J71" s="75">
        <f t="shared" ref="J71:J77" si="29">N71+R71+V71+Z71+AD71+AH71</f>
        <v>0</v>
      </c>
      <c r="K71" s="76">
        <f t="shared" ref="K71:K77" si="30">O71+S71+W71+AA71+AE71+AI71</f>
        <v>0</v>
      </c>
      <c r="L71" s="150">
        <v>20</v>
      </c>
      <c r="M71" s="92">
        <v>10</v>
      </c>
      <c r="N71" s="133"/>
      <c r="O71" s="134"/>
      <c r="P71" s="132">
        <v>0</v>
      </c>
      <c r="Q71" s="133"/>
      <c r="R71" s="133"/>
      <c r="S71" s="134"/>
      <c r="T71" s="69">
        <v>0</v>
      </c>
      <c r="U71" s="92">
        <v>0</v>
      </c>
      <c r="V71" s="133"/>
      <c r="W71" s="134"/>
      <c r="X71" s="149"/>
      <c r="Y71" s="118"/>
      <c r="Z71" s="118"/>
      <c r="AA71" s="134"/>
      <c r="AB71" s="149"/>
      <c r="AC71" s="118"/>
      <c r="AD71" s="118"/>
      <c r="AE71" s="134"/>
      <c r="AF71" s="149"/>
      <c r="AG71" s="118"/>
      <c r="AH71" s="118"/>
      <c r="AI71" s="386"/>
      <c r="AK71" s="312">
        <v>0</v>
      </c>
    </row>
    <row r="72" spans="1:43" ht="20.100000000000001" customHeight="1">
      <c r="A72" s="77" t="s">
        <v>33</v>
      </c>
      <c r="B72" s="295" t="s">
        <v>68</v>
      </c>
      <c r="C72" s="276"/>
      <c r="D72" s="37">
        <v>1</v>
      </c>
      <c r="E72" s="19">
        <v>1</v>
      </c>
      <c r="F72" s="19">
        <v>5</v>
      </c>
      <c r="G72" s="87">
        <f t="shared" si="26"/>
        <v>20</v>
      </c>
      <c r="H72" s="18">
        <f t="shared" si="27"/>
        <v>10</v>
      </c>
      <c r="I72" s="18">
        <f t="shared" si="28"/>
        <v>10</v>
      </c>
      <c r="J72" s="18">
        <f t="shared" si="29"/>
        <v>0</v>
      </c>
      <c r="K72" s="78">
        <f t="shared" si="30"/>
        <v>0</v>
      </c>
      <c r="L72" s="182"/>
      <c r="M72" s="157">
        <v>0</v>
      </c>
      <c r="N72" s="157"/>
      <c r="O72" s="158"/>
      <c r="P72" s="183">
        <v>10</v>
      </c>
      <c r="Q72" s="157">
        <v>10</v>
      </c>
      <c r="R72" s="157"/>
      <c r="S72" s="158"/>
      <c r="T72" s="69">
        <v>0</v>
      </c>
      <c r="U72" s="92">
        <v>0</v>
      </c>
      <c r="V72" s="157"/>
      <c r="W72" s="124"/>
      <c r="X72" s="69"/>
      <c r="Y72" s="92"/>
      <c r="Z72" s="92"/>
      <c r="AA72" s="124"/>
      <c r="AB72" s="69"/>
      <c r="AC72" s="92"/>
      <c r="AD72" s="92"/>
      <c r="AE72" s="124"/>
      <c r="AF72" s="69"/>
      <c r="AG72" s="92"/>
      <c r="AH72" s="92"/>
      <c r="AI72" s="79"/>
      <c r="AK72" s="312">
        <v>0</v>
      </c>
    </row>
    <row r="73" spans="1:43" ht="20.100000000000001" customHeight="1">
      <c r="A73" s="77" t="s">
        <v>34</v>
      </c>
      <c r="B73" s="295" t="s">
        <v>69</v>
      </c>
      <c r="C73" s="276"/>
      <c r="D73" s="37">
        <v>1</v>
      </c>
      <c r="E73" s="19">
        <v>1</v>
      </c>
      <c r="F73" s="19">
        <v>7</v>
      </c>
      <c r="G73" s="87">
        <f t="shared" si="26"/>
        <v>40</v>
      </c>
      <c r="H73" s="18">
        <f t="shared" si="27"/>
        <v>20</v>
      </c>
      <c r="I73" s="18">
        <f t="shared" si="28"/>
        <v>20</v>
      </c>
      <c r="J73" s="18">
        <f t="shared" si="29"/>
        <v>0</v>
      </c>
      <c r="K73" s="78">
        <f t="shared" si="30"/>
        <v>0</v>
      </c>
      <c r="L73" s="150">
        <v>20</v>
      </c>
      <c r="M73" s="92">
        <v>20</v>
      </c>
      <c r="N73" s="92"/>
      <c r="O73" s="124"/>
      <c r="P73" s="92">
        <v>0</v>
      </c>
      <c r="Q73" s="92"/>
      <c r="R73" s="92"/>
      <c r="S73" s="124"/>
      <c r="T73" s="69">
        <v>0</v>
      </c>
      <c r="U73" s="92">
        <v>0</v>
      </c>
      <c r="V73" s="92"/>
      <c r="W73" s="124"/>
      <c r="X73" s="69"/>
      <c r="Y73" s="92"/>
      <c r="Z73" s="92"/>
      <c r="AA73" s="124"/>
      <c r="AB73" s="69"/>
      <c r="AC73" s="92"/>
      <c r="AD73" s="92"/>
      <c r="AE73" s="124"/>
      <c r="AF73" s="69"/>
      <c r="AG73" s="92"/>
      <c r="AH73" s="92"/>
      <c r="AI73" s="79"/>
      <c r="AK73" s="312">
        <v>10</v>
      </c>
    </row>
    <row r="74" spans="1:43" ht="20.100000000000001" customHeight="1">
      <c r="A74" s="77" t="s">
        <v>35</v>
      </c>
      <c r="B74" s="295" t="s">
        <v>70</v>
      </c>
      <c r="C74" s="276"/>
      <c r="D74" s="37"/>
      <c r="E74" s="18">
        <v>2</v>
      </c>
      <c r="F74" s="19">
        <v>3</v>
      </c>
      <c r="G74" s="87">
        <f t="shared" si="26"/>
        <v>20</v>
      </c>
      <c r="H74" s="18">
        <f t="shared" si="27"/>
        <v>10</v>
      </c>
      <c r="I74" s="18">
        <f t="shared" si="28"/>
        <v>10</v>
      </c>
      <c r="J74" s="18">
        <f t="shared" si="29"/>
        <v>0</v>
      </c>
      <c r="K74" s="78">
        <f t="shared" si="30"/>
        <v>0</v>
      </c>
      <c r="L74" s="69"/>
      <c r="M74" s="92">
        <v>0</v>
      </c>
      <c r="N74" s="92"/>
      <c r="O74" s="124"/>
      <c r="P74" s="92"/>
      <c r="Q74" s="92"/>
      <c r="R74" s="92"/>
      <c r="S74" s="184"/>
      <c r="T74" s="115">
        <v>10</v>
      </c>
      <c r="U74" s="92">
        <v>10</v>
      </c>
      <c r="V74" s="92"/>
      <c r="W74" s="124"/>
      <c r="X74" s="69"/>
      <c r="Y74" s="92"/>
      <c r="Z74" s="92"/>
      <c r="AA74" s="124"/>
      <c r="AB74" s="69"/>
      <c r="AC74" s="92"/>
      <c r="AD74" s="92"/>
      <c r="AE74" s="124"/>
      <c r="AF74" s="69"/>
      <c r="AG74" s="92"/>
      <c r="AH74" s="92"/>
      <c r="AI74" s="79"/>
      <c r="AK74" s="312">
        <v>2</v>
      </c>
    </row>
    <row r="75" spans="1:43" ht="20.100000000000001" customHeight="1">
      <c r="A75" s="77" t="s">
        <v>37</v>
      </c>
      <c r="B75" s="295" t="s">
        <v>71</v>
      </c>
      <c r="C75" s="276"/>
      <c r="D75" s="37">
        <v>1</v>
      </c>
      <c r="E75" s="19">
        <v>1</v>
      </c>
      <c r="F75" s="19">
        <v>5</v>
      </c>
      <c r="G75" s="87">
        <f t="shared" si="26"/>
        <v>40</v>
      </c>
      <c r="H75" s="18">
        <f t="shared" si="27"/>
        <v>20</v>
      </c>
      <c r="I75" s="18">
        <f t="shared" si="28"/>
        <v>20</v>
      </c>
      <c r="J75" s="18">
        <f t="shared" si="29"/>
        <v>0</v>
      </c>
      <c r="K75" s="78">
        <f t="shared" si="30"/>
        <v>0</v>
      </c>
      <c r="L75" s="69"/>
      <c r="M75" s="92">
        <v>0</v>
      </c>
      <c r="N75" s="92"/>
      <c r="O75" s="124"/>
      <c r="P75" s="150">
        <v>20</v>
      </c>
      <c r="Q75" s="92">
        <v>20</v>
      </c>
      <c r="R75" s="92"/>
      <c r="S75" s="124"/>
      <c r="T75" s="69">
        <v>0</v>
      </c>
      <c r="U75" s="92">
        <v>0</v>
      </c>
      <c r="V75" s="92"/>
      <c r="W75" s="124"/>
      <c r="X75" s="69"/>
      <c r="Y75" s="92"/>
      <c r="Z75" s="92"/>
      <c r="AA75" s="124"/>
      <c r="AB75" s="69"/>
      <c r="AC75" s="92"/>
      <c r="AD75" s="92"/>
      <c r="AE75" s="124"/>
      <c r="AF75" s="69"/>
      <c r="AG75" s="92"/>
      <c r="AH75" s="92"/>
      <c r="AI75" s="79"/>
      <c r="AK75" s="312">
        <v>10</v>
      </c>
    </row>
    <row r="76" spans="1:43" ht="20.100000000000001" customHeight="1">
      <c r="A76" s="77" t="s">
        <v>39</v>
      </c>
      <c r="B76" s="670" t="s">
        <v>72</v>
      </c>
      <c r="C76" s="670"/>
      <c r="D76" s="37">
        <v>1</v>
      </c>
      <c r="E76" s="19">
        <v>1</v>
      </c>
      <c r="F76" s="19">
        <v>7</v>
      </c>
      <c r="G76" s="87">
        <f t="shared" si="26"/>
        <v>40</v>
      </c>
      <c r="H76" s="18">
        <f t="shared" si="27"/>
        <v>20</v>
      </c>
      <c r="I76" s="18">
        <f t="shared" si="28"/>
        <v>20</v>
      </c>
      <c r="J76" s="18">
        <f t="shared" si="29"/>
        <v>0</v>
      </c>
      <c r="K76" s="78">
        <f t="shared" si="30"/>
        <v>0</v>
      </c>
      <c r="L76" s="150">
        <v>20</v>
      </c>
      <c r="M76" s="92">
        <v>20</v>
      </c>
      <c r="N76" s="118"/>
      <c r="O76" s="120"/>
      <c r="P76" s="69">
        <v>0</v>
      </c>
      <c r="Q76" s="92"/>
      <c r="R76" s="92"/>
      <c r="S76" s="120"/>
      <c r="T76" s="149">
        <v>0</v>
      </c>
      <c r="U76" s="118">
        <v>0</v>
      </c>
      <c r="V76" s="118"/>
      <c r="W76" s="124"/>
      <c r="X76" s="69"/>
      <c r="Y76" s="92"/>
      <c r="Z76" s="92"/>
      <c r="AA76" s="124"/>
      <c r="AB76" s="69"/>
      <c r="AC76" s="92"/>
      <c r="AD76" s="92"/>
      <c r="AE76" s="124"/>
      <c r="AF76" s="69"/>
      <c r="AG76" s="92"/>
      <c r="AH76" s="92"/>
      <c r="AI76" s="79"/>
      <c r="AK76" s="312">
        <v>0</v>
      </c>
    </row>
    <row r="77" spans="1:43" ht="20.100000000000001" customHeight="1">
      <c r="A77" s="77" t="s">
        <v>41</v>
      </c>
      <c r="B77" s="686" t="s">
        <v>73</v>
      </c>
      <c r="C77" s="686"/>
      <c r="D77" s="38">
        <v>1</v>
      </c>
      <c r="E77" s="25">
        <v>1</v>
      </c>
      <c r="F77" s="25">
        <v>6</v>
      </c>
      <c r="G77" s="88">
        <f>SUM(H77:K77)</f>
        <v>30</v>
      </c>
      <c r="H77" s="18">
        <f t="shared" si="27"/>
        <v>10</v>
      </c>
      <c r="I77" s="18">
        <f t="shared" si="28"/>
        <v>20</v>
      </c>
      <c r="J77" s="18">
        <f t="shared" si="29"/>
        <v>0</v>
      </c>
      <c r="K77" s="78">
        <f t="shared" si="30"/>
        <v>0</v>
      </c>
      <c r="L77" s="182"/>
      <c r="M77" s="157">
        <v>0</v>
      </c>
      <c r="N77" s="157"/>
      <c r="O77" s="158"/>
      <c r="P77" s="187">
        <v>10</v>
      </c>
      <c r="Q77" s="127">
        <v>20</v>
      </c>
      <c r="R77" s="127"/>
      <c r="S77" s="120"/>
      <c r="T77" s="149">
        <v>0</v>
      </c>
      <c r="U77" s="127">
        <v>0</v>
      </c>
      <c r="V77" s="157"/>
      <c r="W77" s="158"/>
      <c r="X77" s="182"/>
      <c r="Y77" s="157"/>
      <c r="Z77" s="157"/>
      <c r="AA77" s="158"/>
      <c r="AB77" s="182"/>
      <c r="AC77" s="157"/>
      <c r="AD77" s="157"/>
      <c r="AE77" s="158"/>
      <c r="AF77" s="182"/>
      <c r="AG77" s="157"/>
      <c r="AH77" s="157"/>
      <c r="AI77" s="301"/>
      <c r="AK77" s="312">
        <v>0</v>
      </c>
    </row>
    <row r="78" spans="1:43" ht="22.35" customHeight="1" thickBot="1">
      <c r="A78" s="77"/>
      <c r="B78" s="686"/>
      <c r="C78" s="686"/>
      <c r="D78" s="40"/>
      <c r="E78" s="19"/>
      <c r="F78" s="19"/>
      <c r="G78" s="87"/>
      <c r="H78" s="19"/>
      <c r="I78" s="19"/>
      <c r="J78" s="19"/>
      <c r="K78" s="78"/>
      <c r="L78" s="215"/>
      <c r="M78" s="189"/>
      <c r="N78" s="189"/>
      <c r="O78" s="190"/>
      <c r="P78" s="188"/>
      <c r="Q78" s="189"/>
      <c r="R78" s="189"/>
      <c r="S78" s="120"/>
      <c r="T78" s="149">
        <v>0</v>
      </c>
      <c r="U78" s="191"/>
      <c r="V78" s="191"/>
      <c r="W78" s="192"/>
      <c r="X78" s="69"/>
      <c r="Y78" s="92"/>
      <c r="Z78" s="189"/>
      <c r="AA78" s="190"/>
      <c r="AB78" s="188"/>
      <c r="AC78" s="191"/>
      <c r="AD78" s="191"/>
      <c r="AE78" s="192"/>
      <c r="AF78" s="193"/>
      <c r="AG78" s="189"/>
      <c r="AH78" s="189"/>
      <c r="AI78" s="387"/>
    </row>
    <row r="79" spans="1:43" ht="20.100000000000001" customHeight="1" thickTop="1" thickBot="1">
      <c r="A79" s="388"/>
      <c r="B79" s="558" t="s">
        <v>44</v>
      </c>
      <c r="C79" s="558"/>
      <c r="D79" s="671">
        <f t="shared" ref="D79:AI79" si="31">SUM(D71:D78)</f>
        <v>6</v>
      </c>
      <c r="E79" s="560">
        <f>SUM(E71:E78)</f>
        <v>8</v>
      </c>
      <c r="F79" s="561">
        <f t="shared" si="31"/>
        <v>39</v>
      </c>
      <c r="G79" s="616">
        <f>SUM(G71:G78)</f>
        <v>220</v>
      </c>
      <c r="H79" s="560">
        <f t="shared" si="31"/>
        <v>110</v>
      </c>
      <c r="I79" s="560">
        <f t="shared" si="31"/>
        <v>110</v>
      </c>
      <c r="J79" s="560">
        <f t="shared" si="31"/>
        <v>0</v>
      </c>
      <c r="K79" s="614">
        <f t="shared" si="31"/>
        <v>0</v>
      </c>
      <c r="L79" s="197">
        <f t="shared" si="31"/>
        <v>60</v>
      </c>
      <c r="M79" s="195">
        <f t="shared" si="31"/>
        <v>50</v>
      </c>
      <c r="N79" s="195">
        <f t="shared" si="31"/>
        <v>0</v>
      </c>
      <c r="O79" s="196">
        <f t="shared" si="31"/>
        <v>0</v>
      </c>
      <c r="P79" s="194">
        <f t="shared" si="31"/>
        <v>40</v>
      </c>
      <c r="Q79" s="195">
        <f t="shared" si="31"/>
        <v>50</v>
      </c>
      <c r="R79" s="195">
        <f t="shared" si="31"/>
        <v>0</v>
      </c>
      <c r="S79" s="196">
        <f t="shared" si="31"/>
        <v>0</v>
      </c>
      <c r="T79" s="197">
        <f t="shared" si="31"/>
        <v>10</v>
      </c>
      <c r="U79" s="195">
        <f t="shared" si="31"/>
        <v>10</v>
      </c>
      <c r="V79" s="195">
        <f t="shared" si="31"/>
        <v>0</v>
      </c>
      <c r="W79" s="198">
        <f t="shared" si="31"/>
        <v>0</v>
      </c>
      <c r="X79" s="194">
        <f t="shared" si="31"/>
        <v>0</v>
      </c>
      <c r="Y79" s="195">
        <f t="shared" si="31"/>
        <v>0</v>
      </c>
      <c r="Z79" s="195">
        <f t="shared" si="31"/>
        <v>0</v>
      </c>
      <c r="AA79" s="196">
        <f t="shared" si="31"/>
        <v>0</v>
      </c>
      <c r="AB79" s="197">
        <f t="shared" si="31"/>
        <v>0</v>
      </c>
      <c r="AC79" s="195">
        <f t="shared" si="31"/>
        <v>0</v>
      </c>
      <c r="AD79" s="195">
        <f t="shared" si="31"/>
        <v>0</v>
      </c>
      <c r="AE79" s="198">
        <f t="shared" si="31"/>
        <v>0</v>
      </c>
      <c r="AF79" s="194">
        <f t="shared" si="31"/>
        <v>0</v>
      </c>
      <c r="AG79" s="195">
        <f t="shared" si="31"/>
        <v>0</v>
      </c>
      <c r="AH79" s="195">
        <f t="shared" si="31"/>
        <v>0</v>
      </c>
      <c r="AI79" s="389">
        <f t="shared" si="31"/>
        <v>0</v>
      </c>
    </row>
    <row r="80" spans="1:43" ht="20.100000000000001" customHeight="1" thickTop="1" thickBot="1">
      <c r="A80" s="379"/>
      <c r="B80" s="558"/>
      <c r="C80" s="558"/>
      <c r="D80" s="671"/>
      <c r="E80" s="560"/>
      <c r="F80" s="561"/>
      <c r="G80" s="617"/>
      <c r="H80" s="613"/>
      <c r="I80" s="613"/>
      <c r="J80" s="613"/>
      <c r="K80" s="615"/>
      <c r="L80" s="678">
        <f>SUM(L79:O79)</f>
        <v>110</v>
      </c>
      <c r="M80" s="673"/>
      <c r="N80" s="673"/>
      <c r="O80" s="673"/>
      <c r="P80" s="673">
        <f>SUM(P79:S79)</f>
        <v>90</v>
      </c>
      <c r="Q80" s="673"/>
      <c r="R80" s="673"/>
      <c r="S80" s="673"/>
      <c r="T80" s="673">
        <f>SUM(T79:W79)</f>
        <v>20</v>
      </c>
      <c r="U80" s="673"/>
      <c r="V80" s="673"/>
      <c r="W80" s="673"/>
      <c r="X80" s="673">
        <f>SUM(X79:AA79)</f>
        <v>0</v>
      </c>
      <c r="Y80" s="673"/>
      <c r="Z80" s="673"/>
      <c r="AA80" s="673"/>
      <c r="AB80" s="673">
        <f>SUM(AB79:AE79)</f>
        <v>0</v>
      </c>
      <c r="AC80" s="673"/>
      <c r="AD80" s="673"/>
      <c r="AE80" s="673"/>
      <c r="AF80" s="673">
        <f>SUM(AF79:AI79)</f>
        <v>0</v>
      </c>
      <c r="AG80" s="673"/>
      <c r="AH80" s="673"/>
      <c r="AI80" s="675"/>
      <c r="AJ80" s="1" t="b">
        <f>SUM(L80:AI80)=G79</f>
        <v>1</v>
      </c>
    </row>
    <row r="81" spans="1:40" ht="20.100000000000001" customHeight="1" thickBot="1">
      <c r="A81" s="536" t="s">
        <v>74</v>
      </c>
      <c r="B81" s="537"/>
      <c r="C81" s="537"/>
      <c r="D81" s="681" t="s">
        <v>64</v>
      </c>
      <c r="E81" s="539" t="s">
        <v>22</v>
      </c>
      <c r="F81" s="682" t="s">
        <v>23</v>
      </c>
      <c r="G81" s="625" t="s">
        <v>14</v>
      </c>
      <c r="H81" s="604" t="s">
        <v>24</v>
      </c>
      <c r="I81" s="604" t="s">
        <v>25</v>
      </c>
      <c r="J81" s="604" t="s">
        <v>26</v>
      </c>
      <c r="K81" s="609" t="s">
        <v>27</v>
      </c>
      <c r="L81" s="531" t="s">
        <v>163</v>
      </c>
      <c r="M81" s="531"/>
      <c r="N81" s="531"/>
      <c r="O81" s="531"/>
      <c r="P81" s="531" t="s">
        <v>164</v>
      </c>
      <c r="Q81" s="531"/>
      <c r="R81" s="531"/>
      <c r="S81" s="531"/>
      <c r="T81" s="531" t="s">
        <v>165</v>
      </c>
      <c r="U81" s="531"/>
      <c r="V81" s="531"/>
      <c r="W81" s="531"/>
      <c r="X81" s="531" t="s">
        <v>166</v>
      </c>
      <c r="Y81" s="531"/>
      <c r="Z81" s="531"/>
      <c r="AA81" s="531"/>
      <c r="AB81" s="531" t="s">
        <v>167</v>
      </c>
      <c r="AC81" s="531"/>
      <c r="AD81" s="531"/>
      <c r="AE81" s="531"/>
      <c r="AF81" s="531" t="s">
        <v>168</v>
      </c>
      <c r="AG81" s="531"/>
      <c r="AH81" s="531"/>
      <c r="AI81" s="685"/>
    </row>
    <row r="82" spans="1:40" ht="20.100000000000001" customHeight="1" thickBot="1">
      <c r="A82" s="536"/>
      <c r="B82" s="537"/>
      <c r="C82" s="537"/>
      <c r="D82" s="681"/>
      <c r="E82" s="539"/>
      <c r="F82" s="682"/>
      <c r="G82" s="625"/>
      <c r="H82" s="605"/>
      <c r="I82" s="605"/>
      <c r="J82" s="605"/>
      <c r="K82" s="610"/>
      <c r="L82" s="523" t="s">
        <v>24</v>
      </c>
      <c r="M82" s="525" t="s">
        <v>25</v>
      </c>
      <c r="N82" s="519" t="s">
        <v>28</v>
      </c>
      <c r="O82" s="521" t="s">
        <v>29</v>
      </c>
      <c r="P82" s="523" t="s">
        <v>24</v>
      </c>
      <c r="Q82" s="525" t="s">
        <v>25</v>
      </c>
      <c r="R82" s="519" t="s">
        <v>28</v>
      </c>
      <c r="S82" s="521" t="s">
        <v>29</v>
      </c>
      <c r="T82" s="523" t="s">
        <v>24</v>
      </c>
      <c r="U82" s="525" t="s">
        <v>25</v>
      </c>
      <c r="V82" s="519" t="s">
        <v>28</v>
      </c>
      <c r="W82" s="521" t="s">
        <v>29</v>
      </c>
      <c r="X82" s="523" t="s">
        <v>24</v>
      </c>
      <c r="Y82" s="525" t="s">
        <v>25</v>
      </c>
      <c r="Z82" s="519" t="s">
        <v>28</v>
      </c>
      <c r="AA82" s="521" t="s">
        <v>29</v>
      </c>
      <c r="AB82" s="523" t="s">
        <v>24</v>
      </c>
      <c r="AC82" s="525" t="s">
        <v>25</v>
      </c>
      <c r="AD82" s="519" t="s">
        <v>28</v>
      </c>
      <c r="AE82" s="521" t="s">
        <v>29</v>
      </c>
      <c r="AF82" s="523" t="s">
        <v>24</v>
      </c>
      <c r="AG82" s="525" t="s">
        <v>25</v>
      </c>
      <c r="AH82" s="519" t="s">
        <v>28</v>
      </c>
      <c r="AI82" s="527" t="s">
        <v>29</v>
      </c>
    </row>
    <row r="83" spans="1:40" ht="20.100000000000001" customHeight="1" thickBot="1">
      <c r="A83" s="536"/>
      <c r="B83" s="537"/>
      <c r="C83" s="537"/>
      <c r="D83" s="681"/>
      <c r="E83" s="539"/>
      <c r="F83" s="682"/>
      <c r="G83" s="625"/>
      <c r="H83" s="605"/>
      <c r="I83" s="605"/>
      <c r="J83" s="605"/>
      <c r="K83" s="610"/>
      <c r="L83" s="523"/>
      <c r="M83" s="525"/>
      <c r="N83" s="519"/>
      <c r="O83" s="521"/>
      <c r="P83" s="523"/>
      <c r="Q83" s="525"/>
      <c r="R83" s="519"/>
      <c r="S83" s="521"/>
      <c r="T83" s="523"/>
      <c r="U83" s="525"/>
      <c r="V83" s="519"/>
      <c r="W83" s="521"/>
      <c r="X83" s="523"/>
      <c r="Y83" s="525"/>
      <c r="Z83" s="519"/>
      <c r="AA83" s="521"/>
      <c r="AB83" s="523"/>
      <c r="AC83" s="525"/>
      <c r="AD83" s="519"/>
      <c r="AE83" s="521"/>
      <c r="AF83" s="523"/>
      <c r="AG83" s="525"/>
      <c r="AH83" s="519"/>
      <c r="AI83" s="527"/>
    </row>
    <row r="84" spans="1:40" ht="20.100000000000001" customHeight="1" thickBot="1">
      <c r="A84" s="536"/>
      <c r="B84" s="537"/>
      <c r="C84" s="537"/>
      <c r="D84" s="683">
        <f t="shared" ref="D84:AI84" si="32">SUM(D30+D79)</f>
        <v>7</v>
      </c>
      <c r="E84" s="668">
        <f>SUM(E30+E79)</f>
        <v>23</v>
      </c>
      <c r="F84" s="668">
        <f t="shared" si="32"/>
        <v>59</v>
      </c>
      <c r="G84" s="684">
        <f t="shared" si="32"/>
        <v>415</v>
      </c>
      <c r="H84" s="656">
        <f t="shared" si="32"/>
        <v>175</v>
      </c>
      <c r="I84" s="656">
        <f t="shared" si="32"/>
        <v>150</v>
      </c>
      <c r="J84" s="656">
        <f t="shared" si="32"/>
        <v>90</v>
      </c>
      <c r="K84" s="656">
        <f t="shared" si="32"/>
        <v>0</v>
      </c>
      <c r="L84" s="164">
        <f t="shared" si="32"/>
        <v>100</v>
      </c>
      <c r="M84" s="165">
        <f>SUM(M30+M79)</f>
        <v>70</v>
      </c>
      <c r="N84" s="165">
        <f t="shared" si="32"/>
        <v>20</v>
      </c>
      <c r="O84" s="167">
        <f t="shared" si="32"/>
        <v>0</v>
      </c>
      <c r="P84" s="168">
        <f t="shared" si="32"/>
        <v>65</v>
      </c>
      <c r="Q84" s="165">
        <f t="shared" si="32"/>
        <v>70</v>
      </c>
      <c r="R84" s="165">
        <f t="shared" si="32"/>
        <v>30</v>
      </c>
      <c r="S84" s="166">
        <f t="shared" si="32"/>
        <v>0</v>
      </c>
      <c r="T84" s="164">
        <f t="shared" si="32"/>
        <v>10</v>
      </c>
      <c r="U84" s="165">
        <f t="shared" si="32"/>
        <v>10</v>
      </c>
      <c r="V84" s="165">
        <f t="shared" si="32"/>
        <v>20</v>
      </c>
      <c r="W84" s="167">
        <f t="shared" si="32"/>
        <v>0</v>
      </c>
      <c r="X84" s="168">
        <f t="shared" si="32"/>
        <v>0</v>
      </c>
      <c r="Y84" s="165">
        <f t="shared" si="32"/>
        <v>0</v>
      </c>
      <c r="Z84" s="165">
        <f t="shared" si="32"/>
        <v>20</v>
      </c>
      <c r="AA84" s="166">
        <f t="shared" si="32"/>
        <v>0</v>
      </c>
      <c r="AB84" s="164">
        <f t="shared" si="32"/>
        <v>0</v>
      </c>
      <c r="AC84" s="165">
        <f t="shared" si="32"/>
        <v>0</v>
      </c>
      <c r="AD84" s="165">
        <f t="shared" si="32"/>
        <v>0</v>
      </c>
      <c r="AE84" s="167">
        <f t="shared" si="32"/>
        <v>0</v>
      </c>
      <c r="AF84" s="168">
        <f t="shared" si="32"/>
        <v>0</v>
      </c>
      <c r="AG84" s="165">
        <f t="shared" si="32"/>
        <v>0</v>
      </c>
      <c r="AH84" s="165">
        <f t="shared" si="32"/>
        <v>0</v>
      </c>
      <c r="AI84" s="380">
        <f t="shared" si="32"/>
        <v>0</v>
      </c>
      <c r="AK84" s="318"/>
    </row>
    <row r="85" spans="1:40" ht="20.100000000000001" customHeight="1" thickBot="1">
      <c r="A85" s="536"/>
      <c r="B85" s="537"/>
      <c r="C85" s="537"/>
      <c r="D85" s="683"/>
      <c r="E85" s="668"/>
      <c r="F85" s="668"/>
      <c r="G85" s="684"/>
      <c r="H85" s="656"/>
      <c r="I85" s="656"/>
      <c r="J85" s="656"/>
      <c r="K85" s="656"/>
      <c r="L85" s="517">
        <f>SUM(L84:O84)</f>
        <v>190</v>
      </c>
      <c r="M85" s="517"/>
      <c r="N85" s="517"/>
      <c r="O85" s="517"/>
      <c r="P85" s="517">
        <f>SUM(P84:S84)</f>
        <v>165</v>
      </c>
      <c r="Q85" s="517"/>
      <c r="R85" s="517"/>
      <c r="S85" s="517"/>
      <c r="T85" s="517">
        <f>SUM(T84:W84)</f>
        <v>40</v>
      </c>
      <c r="U85" s="517"/>
      <c r="V85" s="517"/>
      <c r="W85" s="517"/>
      <c r="X85" s="517">
        <f>SUM(X84:AA84)</f>
        <v>20</v>
      </c>
      <c r="Y85" s="517"/>
      <c r="Z85" s="517"/>
      <c r="AA85" s="517"/>
      <c r="AB85" s="517">
        <f>SUM(AB84:AE84)</f>
        <v>0</v>
      </c>
      <c r="AC85" s="517"/>
      <c r="AD85" s="517"/>
      <c r="AE85" s="517"/>
      <c r="AF85" s="517">
        <f>SUM(AF84:AI84)</f>
        <v>0</v>
      </c>
      <c r="AG85" s="517"/>
      <c r="AH85" s="517"/>
      <c r="AI85" s="529"/>
      <c r="AJ85" s="89" t="b">
        <f>SUM(L85:AI85)=G84</f>
        <v>1</v>
      </c>
      <c r="AK85" s="318"/>
    </row>
    <row r="86" spans="1:40" ht="20.100000000000001" customHeight="1" thickBot="1">
      <c r="A86" s="536"/>
      <c r="B86" s="537"/>
      <c r="C86" s="537"/>
      <c r="D86" s="680" t="s">
        <v>46</v>
      </c>
      <c r="E86" s="680"/>
      <c r="F86" s="680"/>
      <c r="G86" s="601" t="s">
        <v>47</v>
      </c>
      <c r="H86" s="601"/>
      <c r="I86" s="601"/>
      <c r="J86" s="601"/>
      <c r="K86" s="601"/>
      <c r="L86" s="513">
        <f>SUM(L37,IF(SUM(L73:O73)&gt;0,$D73,0),IF(SUM(L72:O72)&gt;0,$D72,0),IF(SUM(L74:O74)&gt;0,$D74,0),IF(SUM(L75:O75)&gt;0,$D75,0),IF(SUM(L76:O76)&gt;0,$D76,0),IF(SUM(L77:O77)&gt;0,$D77,0),IF(SUM(L78:O78)&gt;0,$D78,0),IF(SUM(L71:O71)&gt;0,$D71,0))</f>
        <v>4</v>
      </c>
      <c r="M86" s="514"/>
      <c r="N86" s="514"/>
      <c r="O86" s="515"/>
      <c r="P86" s="513">
        <f>SUM(P37,IF(SUM(P73:S73)&gt;0,$D73,0),IF(SUM(P72:S72)&gt;0,$D72,0),IF(SUM(P74:S74)&gt;0,$D74,0),IF(SUM(P75:S75)&gt;0,$D75,0),IF(SUM(P76:S76)&gt;0,$D76,0),IF(SUM(P77:S77)&gt;0,$D77,0),IF(SUM(P78:S78)&gt;0,$D78,0),IF(SUM(P71:S71)&gt;0,$D71,0))</f>
        <v>3</v>
      </c>
      <c r="Q86" s="514"/>
      <c r="R86" s="514"/>
      <c r="S86" s="515"/>
      <c r="T86" s="513">
        <f>SUM(T37,IF(SUM(T73:W73)&gt;0,$D73,0),IF(SUM(T72:W72)&gt;0,$D72,0),IF(SUM(T74:W74)&gt;0,$D74,0),IF(SUM(T75:W75)&gt;0,$D75,0),IF(SUM(T76:W76)&gt;0,$D76,0),IF(SUM(T77:W77)&gt;0,$D77,0),IF(SUM(T78:W78)&gt;0,$D78,0),IF(SUM(T71:W71)&gt;0,$D71,0))</f>
        <v>0</v>
      </c>
      <c r="U86" s="514"/>
      <c r="V86" s="514"/>
      <c r="W86" s="515"/>
      <c r="X86" s="513">
        <f>SUM(X37,IF(SUM(X73:AA73)&gt;0,$D73,0),IF(SUM(X72:AA72)&gt;0,$D72,0),IF(SUM(X74:AA74)&gt;0,$D74,0),IF(SUM(X75:AA75)&gt;0,$D75,0),IF(SUM(X76:AA76)&gt;0,$D76,0),IF(SUM(X77:AA77)&gt;0,$D77,0),IF(SUM(X78:AA78)&gt;0,$D78,0),IF(SUM(X71:AA71)&gt;0,$D71,0))</f>
        <v>0</v>
      </c>
      <c r="Y86" s="514"/>
      <c r="Z86" s="514"/>
      <c r="AA86" s="515"/>
      <c r="AB86" s="513">
        <f>SUM(AB37,IF(SUM(AB73:AE73)&gt;0,$D73,0),IF(SUM(AB72:AE72)&gt;0,$D72,0),IF(SUM(AB74:AE74)&gt;0,$D74,0),IF(SUM(AB75:AE75)&gt;0,$D75,0),IF(SUM(AB76:AE76)&gt;0,$D76,0),IF(SUM(AB77:AE77)&gt;0,$D77,0),IF(SUM(AB78:AE78)&gt;0,$D78,0),IF(SUM(AB71:AE71)&gt;0,$D71,0))</f>
        <v>0</v>
      </c>
      <c r="AC86" s="514"/>
      <c r="AD86" s="514"/>
      <c r="AE86" s="515"/>
      <c r="AF86" s="513">
        <f>SUM(AF37,IF(SUM(AF73:AI73)&gt;0,$D73,0),IF(SUM(AF72:AI72)&gt;0,$D72,0),IF(SUM(AF74:AI74)&gt;0,$D74,0),IF(SUM(AF75:AI75)&gt;0,$D75,0),IF(SUM(AF76:AI76)&gt;0,$D76,0),IF(SUM(AF77:AI77)&gt;0,$D77,0),IF(SUM(AF78:AI78)&gt;0,$D78,0),IF(SUM(AF71:AI71)&gt;0,$D71,0))</f>
        <v>0</v>
      </c>
      <c r="AG86" s="514"/>
      <c r="AH86" s="514"/>
      <c r="AI86" s="515"/>
      <c r="AJ86" s="26">
        <f>SUM(L86:AI86)</f>
        <v>7</v>
      </c>
      <c r="AK86" s="318"/>
    </row>
    <row r="87" spans="1:40" ht="20.100000000000001" customHeight="1" thickBot="1">
      <c r="A87" s="536"/>
      <c r="B87" s="537"/>
      <c r="C87" s="537"/>
      <c r="D87" s="680"/>
      <c r="E87" s="680"/>
      <c r="F87" s="680"/>
      <c r="G87" s="603" t="s">
        <v>48</v>
      </c>
      <c r="H87" s="603"/>
      <c r="I87" s="603"/>
      <c r="J87" s="603"/>
      <c r="K87" s="603"/>
      <c r="L87" s="513">
        <f>SUM(L38,IF(SUM(L74:O74)&gt;0,$E74,0),IF(SUM(L73:O73)&gt;0,$E73,0),IF(SUM(L75:O75)&gt;0,$E75,0),IF(SUM(L76:O76)&gt;0,$E76,0),IF(SUM(L77:O77)&gt;0,$E77,0),IF(SUM(L78:O78)&gt;0,$E78,0),IF(SUM(L71:O71)&gt;0,$E71,0),IF(SUM(L72:O72)&gt;0,$E72,0))</f>
        <v>9</v>
      </c>
      <c r="M87" s="514"/>
      <c r="N87" s="514"/>
      <c r="O87" s="515"/>
      <c r="P87" s="513">
        <f>SUM(P38,IF(SUM(P74:S74)&gt;0,$E74,0),IF(SUM(P73:S73)&gt;0,$E73,0),IF(SUM(P75:S75)&gt;0,$E75,0),IF(SUM(P76:S76)&gt;0,$E76,0),IF(SUM(P77:S77)&gt;0,$E77,0),IF(SUM(P78:S78)&gt;0,$E78,0),IF(SUM(P71:S71)&gt;0,$E71,0),IF(SUM(P72:S72)&gt;0,$E72,0))</f>
        <v>10</v>
      </c>
      <c r="Q87" s="514"/>
      <c r="R87" s="514"/>
      <c r="S87" s="515"/>
      <c r="T87" s="513">
        <f>SUM(T38,IF(SUM(T74:W74)&gt;0,$E74,0),IF(SUM(T73:W73)&gt;0,$E73,0),IF(SUM(T75:W75)&gt;0,$E75,0),IF(SUM(T76:W76)&gt;0,$E76,0),IF(SUM(T77:W77)&gt;0,$E77,0),IF(SUM(T78:W78)&gt;0,$E78,0),IF(SUM(T71:W71)&gt;0,$E71,0),IF(SUM(T72:W72)&gt;0,$E72,0))</f>
        <v>3</v>
      </c>
      <c r="U87" s="514"/>
      <c r="V87" s="514"/>
      <c r="W87" s="515"/>
      <c r="X87" s="513">
        <f>SUM(X38,IF(SUM(X74:AA74)&gt;0,$E74,0),IF(SUM(X73:AA73)&gt;0,$E73,0),IF(SUM(X75:AA75)&gt;0,$E75,0),IF(SUM(X76:AA76)&gt;0,$E76,0),IF(SUM(X77:AA77)&gt;0,$E77,0),IF(SUM(X78:AA78)&gt;0,$E78,0),IF(SUM(X71:AA71)&gt;0,$E71,0),IF(SUM(X72:AA72)&gt;0,$E72,0))</f>
        <v>1</v>
      </c>
      <c r="Y87" s="514"/>
      <c r="Z87" s="514"/>
      <c r="AA87" s="515"/>
      <c r="AB87" s="513">
        <f>SUM(AB38,IF(SUM(AB74:AE74)&gt;0,$E74,0),IF(SUM(AB73:AE73)&gt;0,$E73,0),IF(SUM(AB75:AE75)&gt;0,$E75,0),IF(SUM(AB76:AE76)&gt;0,$E76,0),IF(SUM(AB77:AE77)&gt;0,$E77,0),IF(SUM(AB78:AE78)&gt;0,$E78,0),IF(SUM(AB71:AE71)&gt;0,$E71,0),IF(SUM(AB72:AE72)&gt;0,$E72,0))</f>
        <v>0</v>
      </c>
      <c r="AC87" s="514"/>
      <c r="AD87" s="514"/>
      <c r="AE87" s="515"/>
      <c r="AF87" s="513">
        <f>SUM(AF38,IF(SUM(AF74:AI74)&gt;0,$E74,0),IF(SUM(AF73:AI73)&gt;0,$E73,0),IF(SUM(AF75:AI75)&gt;0,$E75,0),IF(SUM(AF76:AI76)&gt;0,$E76,0),IF(SUM(AF77:AI77)&gt;0,$E77,0),IF(SUM(AF78:AI78)&gt;0,$E78,0),IF(SUM(AF71:AI71)&gt;0,$E71,0),IF(SUM(AF72:AI72)&gt;0,$E72,0))</f>
        <v>0</v>
      </c>
      <c r="AG87" s="514"/>
      <c r="AH87" s="514"/>
      <c r="AI87" s="515"/>
      <c r="AJ87" s="26">
        <f>SUM(L87:AI87)</f>
        <v>23</v>
      </c>
      <c r="AK87" s="318"/>
    </row>
    <row r="88" spans="1:40" ht="20.100000000000001" customHeight="1" thickBot="1">
      <c r="A88" s="536"/>
      <c r="B88" s="537"/>
      <c r="C88" s="537"/>
      <c r="D88" s="680"/>
      <c r="E88" s="680"/>
      <c r="F88" s="680"/>
      <c r="G88" s="602" t="s">
        <v>23</v>
      </c>
      <c r="H88" s="602"/>
      <c r="I88" s="602"/>
      <c r="J88" s="602"/>
      <c r="K88" s="602"/>
      <c r="L88" s="507">
        <f>SUM(L39,IF(SUM(L75:O75)&gt;0,$F75,0),IF(SUM(L74:O74)&gt;0,$F74,0),IF(SUM(L76:O76)&gt;0,$F76,0),IF(SUM(L77:O77)&gt;0,$F77,0),IF(SUM(L78:O78)&gt;0,$F78,0),IF(SUM(L72:O72)&gt;0,$F72,0),IF(SUM(L71:O71)&gt;0,$F71,0),IF(SUM(L73:O73)&gt;0,$F73,0))</f>
        <v>30</v>
      </c>
      <c r="M88" s="508"/>
      <c r="N88" s="508"/>
      <c r="O88" s="509"/>
      <c r="P88" s="507">
        <f>SUM(P39,IF(SUM(P75:S75)&gt;0,$F75,0),IF(SUM(P74:S74)&gt;0,$F74,0),IF(SUM(P76:S76)&gt;0,$F76,0),IF(SUM(P77:S77)&gt;0,$F77,0),IF(SUM(P78:S78)&gt;0,$F78,0),IF(SUM(P72:S72)&gt;0,$F72,0),IF(SUM(P71:S71)&gt;0,$F71,0),IF(SUM(P73:S73)&gt;0,$F73,0))</f>
        <v>23</v>
      </c>
      <c r="Q88" s="508"/>
      <c r="R88" s="508"/>
      <c r="S88" s="509"/>
      <c r="T88" s="507">
        <f>SUM(T39,IF(SUM(T75:W75)&gt;0,$F75,0),IF(SUM(T74:W74)&gt;0,$F74,0),IF(SUM(T76:W76)&gt;0,$F76,0),IF(SUM(T77:W77)&gt;0,$F77,0),IF(SUM(T78:W78)&gt;0,$F78,0),IF(SUM(T72:W72)&gt;0,$F72,0),IF(SUM(T71:W71)&gt;0,$F71,0),IF(SUM(T73:W73)&gt;0,$F73,0))</f>
        <v>4</v>
      </c>
      <c r="U88" s="508"/>
      <c r="V88" s="508"/>
      <c r="W88" s="509"/>
      <c r="X88" s="507">
        <f>SUM(X39,IF(SUM(X75:AA75)&gt;0,$F75,0),IF(SUM(X74:AA74)&gt;0,$F74,0),IF(SUM(X76:AA76)&gt;0,$F76,0),IF(SUM(X77:AA77)&gt;0,$F77,0),IF(SUM(X78:AA78)&gt;0,$F78,0),IF(SUM(X72:AA72)&gt;0,$F72,0),IF(SUM(X71:AA71)&gt;0,$F71,0),IF(SUM(X73:AA73)&gt;0,$F73,0))</f>
        <v>2</v>
      </c>
      <c r="Y88" s="508"/>
      <c r="Z88" s="508"/>
      <c r="AA88" s="509"/>
      <c r="AB88" s="507">
        <f>SUM(AB39,IF(SUM(AB75:AE75)&gt;0,$F75,0),IF(SUM(AB74:AE74)&gt;0,$F74,0),IF(SUM(AB76:AE76)&gt;0,$F76,0),IF(SUM(AB77:AE77)&gt;0,$F77,0),IF(SUM(AB78:AE78)&gt;0,$F78,0),IF(SUM(AB72:AE72)&gt;0,$F72,0),IF(SUM(AB71:AE71)&gt;0,$F71,0),IF(SUM(AB73:AE73)&gt;0,$F73,0))</f>
        <v>0</v>
      </c>
      <c r="AC88" s="508"/>
      <c r="AD88" s="508"/>
      <c r="AE88" s="509"/>
      <c r="AF88" s="507">
        <f>SUM(AF39,IF(SUM(AF75:AI75)&gt;0,$F75,0),IF(SUM(AF74:AI74)&gt;0,$F74,0),IF(SUM(AF76:AI76)&gt;0,$F76,0),IF(SUM(AF77:AI77)&gt;0,$F77,0),IF(SUM(AF78:AI78)&gt;0,$F78,0),IF(SUM(AF72:AI72)&gt;0,$F72,0),IF(SUM(AF71:AI71)&gt;0,$F71,0),IF(SUM(AF73:AI73)&gt;0,$F73,0))</f>
        <v>0</v>
      </c>
      <c r="AG88" s="508"/>
      <c r="AH88" s="508"/>
      <c r="AI88" s="509"/>
      <c r="AJ88" s="26">
        <f>SUM(L88:AI88)</f>
        <v>59</v>
      </c>
      <c r="AK88" s="318"/>
      <c r="AN88" s="1"/>
    </row>
    <row r="89" spans="1:40" ht="20.100000000000001" customHeight="1">
      <c r="A89" s="381" t="s">
        <v>49</v>
      </c>
      <c r="B89" s="27"/>
      <c r="C89" s="27"/>
      <c r="D89" s="27"/>
      <c r="E89" s="49"/>
      <c r="F89" s="49"/>
      <c r="G89" s="48"/>
      <c r="H89" s="48"/>
      <c r="I89" s="48"/>
      <c r="J89" s="48"/>
      <c r="K89" s="48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X89" s="370"/>
      <c r="Y89" s="371"/>
      <c r="Z89" s="371"/>
      <c r="AA89" s="371"/>
      <c r="AB89" s="371"/>
      <c r="AC89" s="371"/>
      <c r="AD89" s="371"/>
      <c r="AE89" s="371"/>
      <c r="AF89" s="336"/>
      <c r="AG89" s="336"/>
      <c r="AH89" s="336"/>
      <c r="AI89" s="354"/>
      <c r="AK89" s="318"/>
      <c r="AN89" s="1"/>
    </row>
    <row r="90" spans="1:40" ht="20.100000000000001" customHeight="1">
      <c r="A90" s="382"/>
      <c r="B90" s="140" t="str">
        <f>$B$41</f>
        <v xml:space="preserve">1. Dla studentów I roku studiów stacjonarnych I stopnia wszystkie formy zajęć dydaktycznych przewidziane w planie studiów są obowiązkowe. </v>
      </c>
      <c r="C90" s="27"/>
      <c r="D90" s="27"/>
      <c r="E90" s="27"/>
      <c r="F90" s="27"/>
      <c r="G90" s="27"/>
      <c r="H90" s="27"/>
      <c r="I90" s="27"/>
      <c r="J90" s="27"/>
      <c r="K90" s="27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X90" s="343"/>
      <c r="Y90" s="63" t="str">
        <f>$Y$41</f>
        <v>Obowiązuje od roku akademickiego: 2023/2024</v>
      </c>
      <c r="Z90" s="63"/>
      <c r="AA90" s="63"/>
      <c r="AB90" s="63"/>
      <c r="AC90" s="63"/>
      <c r="AD90" s="63"/>
      <c r="AE90" s="63"/>
      <c r="AI90" s="356"/>
      <c r="AN90" s="1"/>
    </row>
    <row r="91" spans="1:40" ht="20.100000000000001" customHeight="1">
      <c r="A91" s="383"/>
      <c r="B91" s="140" t="str">
        <f>$B$42</f>
        <v xml:space="preserve">Na wyższych latach obowiązkowe są: ćwiczenia audytoryjne, laboratoryjne, lektoraty, zajęcia: sportowe, terenowe, projektowe, plenerowe i seminaria.  </v>
      </c>
      <c r="C91" s="29"/>
      <c r="D91" s="29"/>
      <c r="E91" s="29"/>
      <c r="F91" s="29"/>
      <c r="G91" s="29"/>
      <c r="H91" s="29"/>
      <c r="I91" s="29"/>
      <c r="J91" s="29"/>
      <c r="K91" s="29"/>
      <c r="L91" s="61"/>
      <c r="M91" s="61"/>
      <c r="N91" s="61"/>
      <c r="O91" s="61"/>
      <c r="P91" s="61"/>
      <c r="Q91" s="61"/>
      <c r="R91" s="61"/>
      <c r="S91" s="61"/>
      <c r="T91" s="61"/>
      <c r="U91" s="170"/>
      <c r="V91" s="60"/>
      <c r="X91" s="343"/>
      <c r="Y91" s="63"/>
      <c r="Z91" s="63"/>
      <c r="AA91" s="63"/>
      <c r="AB91" s="63"/>
      <c r="AC91" s="63"/>
      <c r="AD91" s="63"/>
      <c r="AE91" s="63"/>
      <c r="AI91" s="356"/>
      <c r="AN91" s="1"/>
    </row>
    <row r="92" spans="1:40" ht="20.100000000000001" customHeight="1">
      <c r="A92" s="383"/>
      <c r="B92" s="140" t="str">
        <f>$B$43</f>
        <v>2. Studentów obowiązuje zaliczenie na ocenę wszystkich przedmiotów.</v>
      </c>
      <c r="C92" s="27"/>
      <c r="D92" s="27"/>
      <c r="E92" s="27"/>
      <c r="F92" s="27"/>
      <c r="G92" s="27"/>
      <c r="H92" s="27"/>
      <c r="I92" s="27"/>
      <c r="J92" s="27"/>
      <c r="K92" s="27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343"/>
      <c r="Y92" s="138" t="s">
        <v>50</v>
      </c>
      <c r="Z92" s="140"/>
      <c r="AA92" s="140"/>
      <c r="AB92" s="63"/>
      <c r="AC92" s="140"/>
      <c r="AD92" s="140"/>
      <c r="AE92" s="63"/>
      <c r="AI92" s="356"/>
    </row>
    <row r="93" spans="1:40" ht="20.100000000000001" customHeight="1">
      <c r="A93" s="383"/>
      <c r="B93" s="140" t="str">
        <f>$B$44</f>
        <v>3. Studentów obowiązuje zaliczenie na ocenę praktyki zawodowej w wymiarze 4 tygodni (4 pkt. ECTS).</v>
      </c>
      <c r="C93" s="27"/>
      <c r="D93" s="27"/>
      <c r="E93" s="29"/>
      <c r="F93" s="29"/>
      <c r="G93" s="29"/>
      <c r="H93" s="29"/>
      <c r="I93" s="29"/>
      <c r="J93" s="29"/>
      <c r="K93" s="29"/>
      <c r="L93" s="61"/>
      <c r="M93" s="61"/>
      <c r="N93" s="61"/>
      <c r="O93" s="61"/>
      <c r="P93" s="61"/>
      <c r="Q93" s="61"/>
      <c r="R93" s="61"/>
      <c r="S93" s="61"/>
      <c r="T93" s="61"/>
      <c r="U93" s="170"/>
      <c r="V93" s="61"/>
      <c r="W93" s="61"/>
      <c r="X93" s="343"/>
      <c r="Y93" s="140" t="s">
        <v>51</v>
      </c>
      <c r="Z93" s="140" t="s">
        <v>52</v>
      </c>
      <c r="AA93" s="63"/>
      <c r="AB93" s="63"/>
      <c r="AC93" s="63"/>
      <c r="AD93" s="63"/>
      <c r="AE93" s="63"/>
      <c r="AI93" s="356"/>
    </row>
    <row r="94" spans="1:40" ht="20.100000000000001" customHeight="1">
      <c r="A94" s="383"/>
      <c r="B94" s="140" t="str">
        <f>$B$45</f>
        <v xml:space="preserve">4. Język obcy do wyboru spośród: 1. Język angielski. 2. Język niemiecki. 3. Język rosyjski. </v>
      </c>
      <c r="C94" s="27"/>
      <c r="D94" s="27"/>
      <c r="E94" s="27"/>
      <c r="F94" s="27"/>
      <c r="G94" s="27"/>
      <c r="H94" s="27"/>
      <c r="I94" s="27"/>
      <c r="J94" s="27"/>
      <c r="K94" s="27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343"/>
      <c r="Y94" s="140" t="s">
        <v>53</v>
      </c>
      <c r="Z94" s="140" t="s">
        <v>54</v>
      </c>
      <c r="AA94" s="171"/>
      <c r="AB94" s="63"/>
      <c r="AC94" s="171"/>
      <c r="AD94" s="63"/>
      <c r="AE94" s="63"/>
      <c r="AI94" s="356"/>
    </row>
    <row r="95" spans="1:40" ht="20.100000000000001" customHeight="1">
      <c r="A95" s="383"/>
      <c r="B95" s="140" t="str">
        <f>$B$46</f>
        <v>5. Język obcy 1-3 semstr 1 ECTS, 4 semestr 2 ECTS.</v>
      </c>
      <c r="C95" s="27"/>
      <c r="D95" s="27"/>
      <c r="E95" s="27"/>
      <c r="F95" s="27"/>
      <c r="G95" s="27"/>
      <c r="H95" s="30"/>
      <c r="I95" s="30"/>
      <c r="J95" s="30"/>
      <c r="K95" s="30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343"/>
      <c r="Y95" s="140" t="s">
        <v>26</v>
      </c>
      <c r="Z95" s="140" t="s">
        <v>55</v>
      </c>
      <c r="AA95" s="63"/>
      <c r="AB95" s="63"/>
      <c r="AC95" s="63"/>
      <c r="AD95" s="63"/>
      <c r="AE95" s="63"/>
      <c r="AI95" s="356"/>
    </row>
    <row r="96" spans="1:40" ht="20.100000000000001" customHeight="1">
      <c r="A96" s="383"/>
      <c r="B96" s="140" t="str">
        <f>$B$47</f>
        <v>6. Warunkiem zaliczenia ostatniego semestru Seminarium dyplomowego jest przygotowanie i złożenie pracy dyplomowej w systemie APD.</v>
      </c>
      <c r="C96" s="29"/>
      <c r="D96" s="27"/>
      <c r="E96" s="27"/>
      <c r="F96" s="27"/>
      <c r="G96" s="27"/>
      <c r="H96" s="27"/>
      <c r="I96" s="27"/>
      <c r="J96" s="27"/>
      <c r="K96" s="57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343"/>
      <c r="Y96" s="140" t="s">
        <v>56</v>
      </c>
      <c r="Z96" s="140" t="s">
        <v>57</v>
      </c>
      <c r="AA96" s="63"/>
      <c r="AB96" s="63"/>
      <c r="AC96" s="63"/>
      <c r="AD96" s="63"/>
      <c r="AE96" s="63"/>
      <c r="AI96" s="356"/>
    </row>
    <row r="97" spans="1:37" ht="20.100000000000001" customHeight="1">
      <c r="A97" s="384"/>
      <c r="B97" s="140" t="str">
        <f>$B$48</f>
        <v xml:space="preserve">7. Możliwość realizacji metodą synchroniczną wykładów, które zostaną zaplanowane do realizacji w piątki 
</v>
      </c>
      <c r="C97" s="2"/>
      <c r="D97" s="2"/>
      <c r="E97" s="2"/>
      <c r="F97" s="2"/>
      <c r="G97" s="2"/>
      <c r="H97" s="2"/>
      <c r="I97" s="2"/>
      <c r="J97" s="2"/>
      <c r="K97" s="2"/>
      <c r="L97" s="63"/>
      <c r="M97" s="63"/>
      <c r="N97" s="63"/>
      <c r="O97" s="63"/>
      <c r="P97" s="63"/>
      <c r="Q97" s="60"/>
      <c r="R97" s="60"/>
      <c r="S97" s="60"/>
      <c r="T97" s="60"/>
      <c r="U97" s="60"/>
      <c r="V97" s="60"/>
      <c r="W97" s="60"/>
      <c r="X97" s="343"/>
      <c r="Y97" s="140" t="s">
        <v>58</v>
      </c>
      <c r="Z97" s="140" t="s">
        <v>59</v>
      </c>
      <c r="AA97" s="63"/>
      <c r="AB97" s="63"/>
      <c r="AC97" s="63"/>
      <c r="AD97" s="63"/>
      <c r="AE97" s="63"/>
      <c r="AI97" s="356"/>
    </row>
    <row r="98" spans="1:37" ht="20.100000000000001" customHeight="1">
      <c r="A98" s="384"/>
      <c r="B98" s="140" t="str">
        <f>$B$49</f>
        <v>(zgodnie z harmonogramem zjazdów i rozkładem zajęć).</v>
      </c>
      <c r="D98" s="2"/>
      <c r="E98" s="2"/>
      <c r="F98" s="2"/>
      <c r="G98" s="2"/>
      <c r="H98" s="2"/>
      <c r="I98" s="2"/>
      <c r="J98" s="2"/>
      <c r="K98" s="2"/>
      <c r="L98" s="63"/>
      <c r="M98" s="63"/>
      <c r="N98" s="63"/>
      <c r="O98" s="63"/>
      <c r="P98" s="63"/>
      <c r="Q98" s="60"/>
      <c r="R98" s="60"/>
      <c r="S98" s="60"/>
      <c r="T98" s="60"/>
      <c r="U98" s="60"/>
      <c r="V98" s="60"/>
      <c r="W98" s="60"/>
      <c r="X98" s="343"/>
      <c r="Y98" s="140" t="s">
        <v>60</v>
      </c>
      <c r="Z98" s="140" t="s">
        <v>61</v>
      </c>
      <c r="AA98" s="63"/>
      <c r="AB98" s="63"/>
      <c r="AC98" s="63"/>
      <c r="AD98" s="63"/>
      <c r="AE98" s="63"/>
      <c r="AI98" s="356"/>
    </row>
    <row r="99" spans="1:37" ht="20.100000000000001" customHeight="1" thickBot="1">
      <c r="A99" s="384"/>
      <c r="B99" s="31"/>
      <c r="D99" s="2"/>
      <c r="E99" s="2"/>
      <c r="F99" s="2"/>
      <c r="G99" s="2"/>
      <c r="H99" s="2"/>
      <c r="I99" s="2"/>
      <c r="J99" s="2"/>
      <c r="K99" s="2"/>
      <c r="L99" s="63"/>
      <c r="M99" s="63"/>
      <c r="N99" s="63"/>
      <c r="O99" s="63"/>
      <c r="P99" s="63"/>
      <c r="Q99" s="60"/>
      <c r="R99" s="60"/>
      <c r="S99" s="60"/>
      <c r="T99" s="60"/>
      <c r="U99" s="60"/>
      <c r="V99" s="60"/>
      <c r="W99" s="60"/>
      <c r="X99" s="343"/>
      <c r="Y99" s="173"/>
      <c r="Z99" s="140" t="s">
        <v>62</v>
      </c>
      <c r="AA99" s="63"/>
      <c r="AB99" s="63"/>
      <c r="AC99" s="63"/>
      <c r="AD99" s="63"/>
      <c r="AE99" s="63"/>
      <c r="AI99" s="356"/>
    </row>
    <row r="100" spans="1:37" ht="20.100000000000001" customHeight="1" thickBot="1">
      <c r="A100" s="384"/>
      <c r="B100" s="31"/>
      <c r="D100" s="2"/>
      <c r="E100" s="2"/>
      <c r="F100" s="2"/>
      <c r="G100" s="2"/>
      <c r="H100" s="2"/>
      <c r="I100" s="2"/>
      <c r="J100" s="2"/>
      <c r="K100" s="2"/>
      <c r="L100" s="63"/>
      <c r="M100" s="63"/>
      <c r="N100" s="63"/>
      <c r="O100" s="63"/>
      <c r="P100" s="63"/>
      <c r="Q100" s="60"/>
      <c r="R100" s="60"/>
      <c r="S100" s="60"/>
      <c r="T100" s="60"/>
      <c r="U100" s="60"/>
      <c r="V100" s="60"/>
      <c r="W100" s="60"/>
      <c r="X100" s="343"/>
      <c r="Y100" s="431"/>
      <c r="Z100" s="432" t="s">
        <v>265</v>
      </c>
      <c r="AA100" s="60"/>
      <c r="AB100" s="63"/>
      <c r="AC100" s="63"/>
      <c r="AD100" s="63"/>
      <c r="AE100" s="63"/>
      <c r="AI100" s="356"/>
    </row>
    <row r="101" spans="1:37" ht="20.100000000000001" customHeight="1" thickBot="1">
      <c r="A101" s="100"/>
      <c r="B101" s="403"/>
      <c r="C101" s="403"/>
      <c r="D101" s="403"/>
      <c r="E101" s="404"/>
      <c r="F101" s="404"/>
      <c r="G101" s="404"/>
      <c r="H101" s="404"/>
      <c r="I101" s="404"/>
      <c r="J101" s="404"/>
      <c r="K101" s="403"/>
      <c r="L101" s="406"/>
      <c r="M101" s="406"/>
      <c r="N101" s="406"/>
      <c r="O101" s="406"/>
      <c r="P101" s="406"/>
      <c r="Q101" s="406"/>
      <c r="R101" s="406"/>
      <c r="S101" s="406"/>
      <c r="T101" s="406"/>
      <c r="U101" s="407"/>
      <c r="V101" s="407"/>
      <c r="W101" s="407"/>
      <c r="X101" s="510" t="s">
        <v>75</v>
      </c>
      <c r="Y101" s="511"/>
      <c r="Z101" s="511"/>
      <c r="AA101" s="511"/>
      <c r="AB101" s="511"/>
      <c r="AC101" s="511"/>
      <c r="AD101" s="511"/>
      <c r="AE101" s="511"/>
      <c r="AF101" s="511"/>
      <c r="AG101" s="511"/>
      <c r="AH101" s="511"/>
      <c r="AI101" s="512"/>
    </row>
    <row r="102" spans="1:37" ht="14.25" customHeight="1">
      <c r="A102" s="583"/>
      <c r="B102" s="584"/>
      <c r="C102" s="584"/>
      <c r="D102" s="585" t="str">
        <f>'nie dot 1'!$D$3</f>
        <v>PLAN  STUDIÓW  NR  IX</v>
      </c>
      <c r="E102" s="586"/>
      <c r="F102" s="586"/>
      <c r="G102" s="586"/>
      <c r="H102" s="586"/>
      <c r="I102" s="586"/>
      <c r="J102" s="586"/>
      <c r="K102" s="586"/>
      <c r="L102" s="586"/>
      <c r="M102" s="586"/>
      <c r="N102" s="586"/>
      <c r="O102" s="586"/>
      <c r="P102" s="586"/>
      <c r="Q102" s="586"/>
      <c r="R102" s="586"/>
      <c r="S102" s="586"/>
      <c r="T102" s="586"/>
      <c r="U102" s="586"/>
      <c r="V102" s="586"/>
      <c r="W102" s="586"/>
      <c r="X102" s="352"/>
      <c r="Y102" s="353"/>
      <c r="Z102" s="353"/>
      <c r="AA102" s="353"/>
      <c r="AB102" s="353"/>
      <c r="AC102" s="353"/>
      <c r="AD102" s="353"/>
      <c r="AE102" s="353"/>
      <c r="AF102" s="336"/>
      <c r="AG102" s="336"/>
      <c r="AH102" s="336"/>
      <c r="AI102" s="354"/>
    </row>
    <row r="103" spans="1:37" ht="17.25" customHeight="1">
      <c r="A103" s="589" t="s">
        <v>1</v>
      </c>
      <c r="B103" s="590"/>
      <c r="C103" s="590"/>
      <c r="D103" s="587"/>
      <c r="E103" s="588"/>
      <c r="F103" s="588"/>
      <c r="G103" s="588"/>
      <c r="H103" s="588"/>
      <c r="I103" s="588"/>
      <c r="J103" s="588"/>
      <c r="K103" s="588"/>
      <c r="L103" s="588"/>
      <c r="M103" s="588"/>
      <c r="N103" s="588"/>
      <c r="O103" s="588"/>
      <c r="P103" s="588"/>
      <c r="Q103" s="588"/>
      <c r="R103" s="588"/>
      <c r="S103" s="588"/>
      <c r="T103" s="588"/>
      <c r="U103" s="588"/>
      <c r="V103" s="588"/>
      <c r="W103" s="588"/>
      <c r="X103" s="355"/>
      <c r="Y103" s="137"/>
      <c r="Z103" s="137"/>
      <c r="AA103" s="137"/>
      <c r="AB103" s="137"/>
      <c r="AC103" s="137"/>
      <c r="AD103" s="137"/>
      <c r="AE103" s="137"/>
      <c r="AI103" s="356"/>
    </row>
    <row r="104" spans="1:37" s="54" customFormat="1" ht="17.25" customHeight="1">
      <c r="A104" s="372"/>
      <c r="C104" s="51"/>
      <c r="D104" s="3" t="s">
        <v>143</v>
      </c>
      <c r="E104" s="52"/>
      <c r="F104" s="52"/>
      <c r="G104" s="52"/>
      <c r="I104" s="4" t="s">
        <v>126</v>
      </c>
      <c r="J104" s="52"/>
      <c r="K104" s="52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9"/>
      <c r="W104" s="139"/>
      <c r="X104" s="357"/>
      <c r="Y104" s="140"/>
      <c r="Z104" s="140"/>
      <c r="AA104" s="140"/>
      <c r="AB104" s="140"/>
      <c r="AC104" s="140"/>
      <c r="AD104" s="140"/>
      <c r="AE104" s="140"/>
      <c r="AI104" s="358"/>
      <c r="AJ104" s="53"/>
      <c r="AK104" s="312"/>
    </row>
    <row r="105" spans="1:37" ht="17.25" customHeight="1">
      <c r="A105" s="591"/>
      <c r="B105" s="592"/>
      <c r="C105" s="592"/>
      <c r="D105" s="3" t="s">
        <v>2</v>
      </c>
      <c r="E105" s="3"/>
      <c r="F105" s="3"/>
      <c r="G105" s="3"/>
      <c r="I105" s="4" t="s">
        <v>3</v>
      </c>
      <c r="J105" s="4"/>
      <c r="K105" s="4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40"/>
      <c r="W105" s="140"/>
      <c r="X105" s="359"/>
      <c r="Y105" s="143"/>
      <c r="Z105" s="143"/>
      <c r="AA105" s="143"/>
      <c r="AB105" s="143"/>
      <c r="AC105" s="143"/>
      <c r="AD105" s="143"/>
      <c r="AE105" s="143"/>
      <c r="AI105" s="356"/>
    </row>
    <row r="106" spans="1:37" ht="17.25" customHeight="1">
      <c r="A106" s="591"/>
      <c r="B106" s="592"/>
      <c r="C106" s="592"/>
      <c r="D106" s="3" t="s">
        <v>4</v>
      </c>
      <c r="E106" s="3"/>
      <c r="F106" s="3"/>
      <c r="G106" s="3"/>
      <c r="I106" s="4" t="s">
        <v>155</v>
      </c>
      <c r="J106" s="4"/>
      <c r="K106" s="4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40"/>
      <c r="W106" s="140"/>
      <c r="X106" s="359"/>
      <c r="Y106" s="143"/>
      <c r="Z106" s="143"/>
      <c r="AA106" s="143"/>
      <c r="AB106" s="143"/>
      <c r="AC106" s="143"/>
      <c r="AD106" s="143"/>
      <c r="AE106" s="143"/>
      <c r="AI106" s="356"/>
    </row>
    <row r="107" spans="1:37" ht="17.25" customHeight="1">
      <c r="A107" s="591"/>
      <c r="B107" s="592"/>
      <c r="C107" s="592"/>
      <c r="D107" s="3" t="s">
        <v>6</v>
      </c>
      <c r="E107" s="3"/>
      <c r="F107" s="3"/>
      <c r="G107" s="3"/>
      <c r="I107" s="4" t="s">
        <v>7</v>
      </c>
      <c r="J107" s="4"/>
      <c r="K107" s="4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40"/>
      <c r="W107" s="140"/>
      <c r="X107" s="595" t="s">
        <v>238</v>
      </c>
      <c r="Y107" s="596"/>
      <c r="Z107" s="596"/>
      <c r="AA107" s="596"/>
      <c r="AB107" s="596"/>
      <c r="AC107" s="596"/>
      <c r="AD107" s="596"/>
      <c r="AE107" s="596"/>
      <c r="AF107" s="596"/>
      <c r="AG107" s="596"/>
      <c r="AH107" s="596"/>
      <c r="AI107" s="597"/>
    </row>
    <row r="108" spans="1:37" ht="17.25" customHeight="1">
      <c r="A108" s="593"/>
      <c r="B108" s="594"/>
      <c r="C108" s="594"/>
      <c r="D108" s="3" t="s">
        <v>8</v>
      </c>
      <c r="E108" s="3"/>
      <c r="F108" s="3"/>
      <c r="G108" s="3"/>
      <c r="I108" s="5" t="str">
        <f>I59</f>
        <v>1. ZARZĄDZANIE W HANDLU i USŁUGACH</v>
      </c>
      <c r="J108" s="6"/>
      <c r="K108" s="4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40"/>
      <c r="W108" s="140"/>
      <c r="X108" s="595" t="s">
        <v>239</v>
      </c>
      <c r="Y108" s="596"/>
      <c r="Z108" s="596"/>
      <c r="AA108" s="596"/>
      <c r="AB108" s="596"/>
      <c r="AC108" s="596"/>
      <c r="AD108" s="596"/>
      <c r="AE108" s="596"/>
      <c r="AF108" s="596"/>
      <c r="AG108" s="596"/>
      <c r="AH108" s="596"/>
      <c r="AI108" s="597"/>
    </row>
    <row r="109" spans="1:37" ht="17.25" customHeight="1">
      <c r="A109" s="591"/>
      <c r="B109" s="592"/>
      <c r="C109" s="592"/>
      <c r="D109" s="7"/>
      <c r="E109" s="2"/>
      <c r="F109" s="2"/>
      <c r="G109" s="2"/>
      <c r="H109" s="6"/>
      <c r="I109" s="5" t="str">
        <f t="shared" ref="I109:I110" si="33">I60</f>
        <v>2. MARKETING W ORGANIZACJI</v>
      </c>
      <c r="J109" s="6"/>
      <c r="K109" s="4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40"/>
      <c r="W109" s="140"/>
      <c r="X109" s="359"/>
      <c r="Y109" s="143"/>
      <c r="Z109" s="143"/>
      <c r="AA109" s="143"/>
      <c r="AB109" s="143"/>
      <c r="AC109" s="143"/>
      <c r="AD109" s="143"/>
      <c r="AE109" s="143"/>
      <c r="AI109" s="356"/>
    </row>
    <row r="110" spans="1:37" ht="13.5" customHeight="1">
      <c r="A110" s="409"/>
      <c r="B110" s="57"/>
      <c r="C110" s="272"/>
      <c r="D110" s="2"/>
      <c r="E110" s="2"/>
      <c r="F110" s="2"/>
      <c r="G110" s="2"/>
      <c r="H110" s="6"/>
      <c r="I110" s="5" t="str">
        <f t="shared" si="33"/>
        <v>3.ZARZĄDZANIE MAŁĄ I ŚREDNIĄ FIRMĄ</v>
      </c>
      <c r="J110" s="6"/>
      <c r="K110" s="4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40"/>
      <c r="W110" s="140"/>
      <c r="X110" s="359"/>
      <c r="Y110" s="143"/>
      <c r="Z110" s="143"/>
      <c r="AA110" s="143"/>
      <c r="AB110" s="143"/>
      <c r="AC110" s="143"/>
      <c r="AD110" s="143"/>
      <c r="AE110" s="143"/>
      <c r="AF110" s="1"/>
      <c r="AG110" s="1"/>
      <c r="AH110" s="1"/>
      <c r="AI110" s="99"/>
    </row>
    <row r="111" spans="1:37" ht="13.5" customHeight="1">
      <c r="A111" s="409"/>
      <c r="B111" s="57"/>
      <c r="C111" s="272"/>
      <c r="D111" s="2"/>
      <c r="E111" s="2"/>
      <c r="F111" s="2"/>
      <c r="H111" s="6"/>
      <c r="I111" s="5"/>
      <c r="J111" s="6"/>
      <c r="K111" s="4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40"/>
      <c r="W111" s="140"/>
      <c r="X111" s="359"/>
      <c r="Y111" s="143"/>
      <c r="Z111" s="143"/>
      <c r="AA111" s="143"/>
      <c r="AB111" s="143"/>
      <c r="AC111" s="143"/>
      <c r="AD111" s="143"/>
      <c r="AE111" s="143"/>
      <c r="AF111" s="1"/>
      <c r="AG111" s="1"/>
      <c r="AH111" s="1"/>
      <c r="AI111" s="99"/>
    </row>
    <row r="112" spans="1:37" ht="10.5" customHeight="1" thickBot="1">
      <c r="A112" s="374"/>
      <c r="B112" s="10"/>
      <c r="C112" s="11"/>
      <c r="D112" s="12"/>
      <c r="E112" s="12"/>
      <c r="F112" s="12"/>
      <c r="G112" s="12"/>
      <c r="H112" s="12"/>
      <c r="I112" s="13"/>
      <c r="J112" s="13"/>
      <c r="K112" s="13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7"/>
      <c r="W112" s="147"/>
      <c r="X112" s="360"/>
      <c r="Y112" s="348"/>
      <c r="Z112" s="348"/>
      <c r="AA112" s="348"/>
      <c r="AB112" s="348"/>
      <c r="AC112" s="348"/>
      <c r="AD112" s="348"/>
      <c r="AE112" s="348"/>
      <c r="AF112" s="101"/>
      <c r="AG112" s="101"/>
      <c r="AH112" s="101"/>
      <c r="AI112" s="102"/>
    </row>
    <row r="113" spans="1:43" ht="6" customHeight="1" thickBot="1">
      <c r="A113" s="390"/>
      <c r="B113" s="41"/>
      <c r="C113" s="41"/>
      <c r="D113" s="42"/>
      <c r="E113" s="42"/>
      <c r="F113" s="42"/>
      <c r="G113" s="42"/>
      <c r="H113" s="42"/>
      <c r="I113" s="42"/>
      <c r="J113" s="42"/>
      <c r="K113" s="43"/>
      <c r="L113" s="200"/>
      <c r="M113" s="200"/>
      <c r="N113" s="200"/>
      <c r="O113" s="200"/>
      <c r="P113" s="200"/>
      <c r="Q113" s="200"/>
      <c r="R113" s="200"/>
      <c r="S113" s="200"/>
      <c r="T113" s="200"/>
      <c r="U113" s="200"/>
      <c r="V113" s="201"/>
      <c r="W113" s="201"/>
      <c r="X113" s="202"/>
      <c r="Y113" s="202"/>
      <c r="Z113" s="202"/>
      <c r="AA113" s="202"/>
      <c r="AB113" s="202"/>
      <c r="AC113" s="202"/>
      <c r="AD113" s="202"/>
      <c r="AE113" s="202"/>
      <c r="AF113" s="202"/>
      <c r="AG113" s="202"/>
      <c r="AH113" s="202"/>
      <c r="AI113" s="391"/>
    </row>
    <row r="114" spans="1:43" ht="20.100000000000001" customHeight="1" thickBot="1">
      <c r="A114" s="568" t="s">
        <v>9</v>
      </c>
      <c r="B114" s="679" t="s">
        <v>10</v>
      </c>
      <c r="C114" s="679"/>
      <c r="D114" s="570" t="s">
        <v>11</v>
      </c>
      <c r="E114" s="570"/>
      <c r="F114" s="570"/>
      <c r="G114" s="649" t="s">
        <v>12</v>
      </c>
      <c r="H114" s="649"/>
      <c r="I114" s="649"/>
      <c r="J114" s="649"/>
      <c r="K114" s="649"/>
      <c r="L114" s="572" t="s">
        <v>76</v>
      </c>
      <c r="M114" s="572"/>
      <c r="N114" s="572"/>
      <c r="O114" s="572"/>
      <c r="P114" s="572"/>
      <c r="Q114" s="572"/>
      <c r="R114" s="572"/>
      <c r="S114" s="572"/>
      <c r="T114" s="572"/>
      <c r="U114" s="572"/>
      <c r="V114" s="572"/>
      <c r="W114" s="572"/>
      <c r="X114" s="572"/>
      <c r="Y114" s="572"/>
      <c r="Z114" s="572"/>
      <c r="AA114" s="572"/>
      <c r="AB114" s="572"/>
      <c r="AC114" s="572"/>
      <c r="AD114" s="572"/>
      <c r="AE114" s="572"/>
      <c r="AF114" s="572"/>
      <c r="AG114" s="572"/>
      <c r="AH114" s="572"/>
      <c r="AI114" s="573"/>
    </row>
    <row r="115" spans="1:43" ht="20.100000000000001" customHeight="1" thickBot="1">
      <c r="A115" s="568"/>
      <c r="B115" s="679"/>
      <c r="C115" s="679"/>
      <c r="D115" s="570"/>
      <c r="E115" s="570"/>
      <c r="F115" s="570"/>
      <c r="G115" s="633" t="s">
        <v>14</v>
      </c>
      <c r="H115" s="634" t="s">
        <v>15</v>
      </c>
      <c r="I115" s="634"/>
      <c r="J115" s="634"/>
      <c r="K115" s="634"/>
      <c r="L115" s="531" t="s">
        <v>163</v>
      </c>
      <c r="M115" s="531"/>
      <c r="N115" s="531"/>
      <c r="O115" s="531"/>
      <c r="P115" s="531" t="s">
        <v>164</v>
      </c>
      <c r="Q115" s="531"/>
      <c r="R115" s="531"/>
      <c r="S115" s="531"/>
      <c r="T115" s="531" t="s">
        <v>165</v>
      </c>
      <c r="U115" s="531"/>
      <c r="V115" s="531"/>
      <c r="W115" s="531"/>
      <c r="X115" s="531" t="s">
        <v>166</v>
      </c>
      <c r="Y115" s="531"/>
      <c r="Z115" s="531"/>
      <c r="AA115" s="531"/>
      <c r="AB115" s="531" t="s">
        <v>167</v>
      </c>
      <c r="AC115" s="531"/>
      <c r="AD115" s="531"/>
      <c r="AE115" s="531"/>
      <c r="AF115" s="575" t="s">
        <v>168</v>
      </c>
      <c r="AG115" s="575"/>
      <c r="AH115" s="575"/>
      <c r="AI115" s="576"/>
    </row>
    <row r="116" spans="1:43" ht="20.100000000000001" customHeight="1" thickBot="1">
      <c r="A116" s="568"/>
      <c r="B116" s="679"/>
      <c r="C116" s="679"/>
      <c r="D116" s="577" t="s">
        <v>21</v>
      </c>
      <c r="E116" s="578" t="s">
        <v>22</v>
      </c>
      <c r="F116" s="579" t="s">
        <v>23</v>
      </c>
      <c r="G116" s="633"/>
      <c r="H116" s="605" t="s">
        <v>24</v>
      </c>
      <c r="I116" s="605" t="s">
        <v>25</v>
      </c>
      <c r="J116" s="605" t="s">
        <v>26</v>
      </c>
      <c r="K116" s="610" t="s">
        <v>27</v>
      </c>
      <c r="L116" s="581" t="s">
        <v>240</v>
      </c>
      <c r="M116" s="581"/>
      <c r="N116" s="581"/>
      <c r="O116" s="581"/>
      <c r="P116" s="581"/>
      <c r="Q116" s="581"/>
      <c r="R116" s="581"/>
      <c r="S116" s="581"/>
      <c r="T116" s="581"/>
      <c r="U116" s="581"/>
      <c r="V116" s="581"/>
      <c r="W116" s="581"/>
      <c r="X116" s="581"/>
      <c r="Y116" s="581"/>
      <c r="Z116" s="581"/>
      <c r="AA116" s="581"/>
      <c r="AB116" s="581"/>
      <c r="AC116" s="581"/>
      <c r="AD116" s="581"/>
      <c r="AE116" s="581"/>
      <c r="AF116" s="581"/>
      <c r="AG116" s="581"/>
      <c r="AH116" s="581"/>
      <c r="AI116" s="582"/>
    </row>
    <row r="117" spans="1:43" ht="20.100000000000001" customHeight="1" thickBot="1">
      <c r="A117" s="568"/>
      <c r="B117" s="679"/>
      <c r="C117" s="679"/>
      <c r="D117" s="577"/>
      <c r="E117" s="578"/>
      <c r="F117" s="579"/>
      <c r="G117" s="633"/>
      <c r="H117" s="605"/>
      <c r="I117" s="605"/>
      <c r="J117" s="605"/>
      <c r="K117" s="610"/>
      <c r="L117" s="523" t="s">
        <v>24</v>
      </c>
      <c r="M117" s="525" t="s">
        <v>25</v>
      </c>
      <c r="N117" s="519" t="s">
        <v>28</v>
      </c>
      <c r="O117" s="521" t="s">
        <v>29</v>
      </c>
      <c r="P117" s="523" t="s">
        <v>24</v>
      </c>
      <c r="Q117" s="525" t="s">
        <v>25</v>
      </c>
      <c r="R117" s="519" t="s">
        <v>28</v>
      </c>
      <c r="S117" s="521" t="s">
        <v>29</v>
      </c>
      <c r="T117" s="523" t="s">
        <v>24</v>
      </c>
      <c r="U117" s="525" t="s">
        <v>25</v>
      </c>
      <c r="V117" s="519" t="s">
        <v>28</v>
      </c>
      <c r="W117" s="521" t="s">
        <v>29</v>
      </c>
      <c r="X117" s="523" t="s">
        <v>24</v>
      </c>
      <c r="Y117" s="525" t="s">
        <v>25</v>
      </c>
      <c r="Z117" s="519" t="s">
        <v>28</v>
      </c>
      <c r="AA117" s="521" t="s">
        <v>29</v>
      </c>
      <c r="AB117" s="523" t="s">
        <v>24</v>
      </c>
      <c r="AC117" s="525" t="s">
        <v>25</v>
      </c>
      <c r="AD117" s="519" t="s">
        <v>28</v>
      </c>
      <c r="AE117" s="521" t="s">
        <v>29</v>
      </c>
      <c r="AF117" s="523" t="s">
        <v>24</v>
      </c>
      <c r="AG117" s="525" t="s">
        <v>25</v>
      </c>
      <c r="AH117" s="519" t="s">
        <v>28</v>
      </c>
      <c r="AI117" s="527" t="s">
        <v>29</v>
      </c>
    </row>
    <row r="118" spans="1:43" ht="11.25" customHeight="1" thickBot="1">
      <c r="A118" s="568"/>
      <c r="B118" s="679"/>
      <c r="C118" s="679"/>
      <c r="D118" s="577"/>
      <c r="E118" s="578"/>
      <c r="F118" s="579"/>
      <c r="G118" s="633"/>
      <c r="H118" s="605"/>
      <c r="I118" s="605"/>
      <c r="J118" s="605"/>
      <c r="K118" s="610"/>
      <c r="L118" s="523"/>
      <c r="M118" s="525"/>
      <c r="N118" s="519"/>
      <c r="O118" s="521"/>
      <c r="P118" s="523"/>
      <c r="Q118" s="525"/>
      <c r="R118" s="519"/>
      <c r="S118" s="521"/>
      <c r="T118" s="523"/>
      <c r="U118" s="525"/>
      <c r="V118" s="519"/>
      <c r="W118" s="521"/>
      <c r="X118" s="523"/>
      <c r="Y118" s="525"/>
      <c r="Z118" s="519"/>
      <c r="AA118" s="521"/>
      <c r="AB118" s="523"/>
      <c r="AC118" s="525"/>
      <c r="AD118" s="519"/>
      <c r="AE118" s="521"/>
      <c r="AF118" s="523"/>
      <c r="AG118" s="525"/>
      <c r="AH118" s="519"/>
      <c r="AI118" s="527"/>
    </row>
    <row r="119" spans="1:43" ht="20.100000000000001" customHeight="1" thickBot="1">
      <c r="A119" s="471" t="s">
        <v>77</v>
      </c>
      <c r="B119" s="554" t="s">
        <v>78</v>
      </c>
      <c r="C119" s="554"/>
      <c r="D119" s="672"/>
      <c r="E119" s="672"/>
      <c r="F119" s="475"/>
      <c r="G119" s="475"/>
      <c r="H119" s="672"/>
      <c r="I119" s="672"/>
      <c r="J119" s="672"/>
      <c r="K119" s="672"/>
      <c r="L119" s="672"/>
      <c r="M119" s="672"/>
      <c r="N119" s="672"/>
      <c r="O119" s="672"/>
      <c r="P119" s="672"/>
      <c r="Q119" s="672"/>
      <c r="R119" s="672"/>
      <c r="S119" s="672"/>
      <c r="T119" s="672"/>
      <c r="U119" s="672"/>
      <c r="V119" s="672"/>
      <c r="W119" s="672"/>
      <c r="X119" s="672"/>
      <c r="Y119" s="672"/>
      <c r="Z119" s="672"/>
      <c r="AA119" s="672"/>
      <c r="AB119" s="672"/>
      <c r="AC119" s="672"/>
      <c r="AD119" s="672"/>
      <c r="AE119" s="672"/>
      <c r="AF119" s="672"/>
      <c r="AG119" s="672"/>
      <c r="AH119" s="672"/>
      <c r="AI119" s="672"/>
      <c r="AJ119" s="672"/>
      <c r="AK119" s="672"/>
      <c r="AL119" s="672"/>
      <c r="AM119" s="672"/>
      <c r="AN119" s="672"/>
      <c r="AO119" s="672"/>
      <c r="AP119" s="672"/>
      <c r="AQ119" s="674"/>
    </row>
    <row r="120" spans="1:43" ht="20.100000000000001" customHeight="1">
      <c r="A120" s="81" t="s">
        <v>31</v>
      </c>
      <c r="B120" s="21" t="s">
        <v>79</v>
      </c>
      <c r="C120" s="44"/>
      <c r="D120" s="14">
        <v>1</v>
      </c>
      <c r="E120" s="16">
        <v>1</v>
      </c>
      <c r="F120" s="16">
        <v>5</v>
      </c>
      <c r="G120" s="73">
        <f t="shared" ref="G120:G128" si="34">SUM(H120:K120)</f>
        <v>30</v>
      </c>
      <c r="H120" s="75">
        <f t="shared" ref="H120:H135" si="35">L120+P120+T120+X120+AB120+AF120</f>
        <v>15</v>
      </c>
      <c r="I120" s="75">
        <f t="shared" ref="I120:I135" si="36">M120+Q120+U120+Y120+AC120+AG120</f>
        <v>15</v>
      </c>
      <c r="J120" s="75">
        <f t="shared" ref="J120:J135" si="37">N120+R120+V120+Z120+AD120+AH120</f>
        <v>0</v>
      </c>
      <c r="K120" s="76">
        <f t="shared" ref="K120:K135" si="38">O120+S120+W120+AA120+AE120+AI120</f>
        <v>0</v>
      </c>
      <c r="L120" s="149"/>
      <c r="M120" s="118"/>
      <c r="N120" s="118"/>
      <c r="O120" s="120"/>
      <c r="P120" s="121">
        <v>0</v>
      </c>
      <c r="Q120" s="118"/>
      <c r="R120" s="118"/>
      <c r="S120" s="70"/>
      <c r="T120" s="119">
        <v>15</v>
      </c>
      <c r="U120" s="118">
        <v>15</v>
      </c>
      <c r="V120" s="118"/>
      <c r="W120" s="120"/>
      <c r="X120" s="121"/>
      <c r="Y120" s="118"/>
      <c r="Z120" s="118"/>
      <c r="AA120" s="120"/>
      <c r="AB120" s="121">
        <v>0</v>
      </c>
      <c r="AC120" s="118"/>
      <c r="AD120" s="118"/>
      <c r="AE120" s="120"/>
      <c r="AF120" s="121">
        <v>0</v>
      </c>
      <c r="AG120" s="118"/>
      <c r="AH120" s="118"/>
      <c r="AI120" s="83"/>
      <c r="AK120" s="312">
        <v>5</v>
      </c>
    </row>
    <row r="121" spans="1:43" ht="20.100000000000001" customHeight="1">
      <c r="A121" s="77" t="s">
        <v>33</v>
      </c>
      <c r="B121" s="295" t="s">
        <v>80</v>
      </c>
      <c r="C121" s="17"/>
      <c r="D121" s="37">
        <v>1</v>
      </c>
      <c r="E121" s="19">
        <v>1</v>
      </c>
      <c r="F121" s="19">
        <v>5</v>
      </c>
      <c r="G121" s="77">
        <f t="shared" si="34"/>
        <v>30</v>
      </c>
      <c r="H121" s="18">
        <f t="shared" si="35"/>
        <v>15</v>
      </c>
      <c r="I121" s="18">
        <f t="shared" si="36"/>
        <v>15</v>
      </c>
      <c r="J121" s="18">
        <f t="shared" si="37"/>
        <v>0</v>
      </c>
      <c r="K121" s="78">
        <f t="shared" si="38"/>
        <v>0</v>
      </c>
      <c r="L121" s="149"/>
      <c r="M121" s="118"/>
      <c r="N121" s="118"/>
      <c r="O121" s="120"/>
      <c r="P121" s="121">
        <v>0</v>
      </c>
      <c r="Q121" s="118"/>
      <c r="R121" s="118"/>
      <c r="S121" s="70"/>
      <c r="T121" s="121"/>
      <c r="U121" s="118"/>
      <c r="V121" s="118"/>
      <c r="W121" s="120"/>
      <c r="X121" s="122">
        <v>15</v>
      </c>
      <c r="Y121" s="92">
        <v>15</v>
      </c>
      <c r="Z121" s="118"/>
      <c r="AA121" s="120"/>
      <c r="AB121" s="123"/>
      <c r="AC121" s="92"/>
      <c r="AD121" s="118"/>
      <c r="AE121" s="120"/>
      <c r="AF121" s="123">
        <v>0</v>
      </c>
      <c r="AG121" s="92"/>
      <c r="AH121" s="92"/>
      <c r="AI121" s="79"/>
      <c r="AK121" s="312">
        <v>0</v>
      </c>
    </row>
    <row r="122" spans="1:43" ht="20.100000000000001" customHeight="1">
      <c r="A122" s="77" t="s">
        <v>34</v>
      </c>
      <c r="B122" s="295" t="s">
        <v>81</v>
      </c>
      <c r="C122" s="17"/>
      <c r="D122" s="37">
        <v>1</v>
      </c>
      <c r="E122" s="19">
        <v>2</v>
      </c>
      <c r="F122" s="19">
        <v>6</v>
      </c>
      <c r="G122" s="77">
        <f t="shared" si="34"/>
        <v>35</v>
      </c>
      <c r="H122" s="18">
        <f t="shared" si="35"/>
        <v>10</v>
      </c>
      <c r="I122" s="18">
        <f t="shared" si="36"/>
        <v>15</v>
      </c>
      <c r="J122" s="18">
        <f t="shared" si="37"/>
        <v>0</v>
      </c>
      <c r="K122" s="78">
        <f t="shared" si="38"/>
        <v>10</v>
      </c>
      <c r="L122" s="69"/>
      <c r="M122" s="92"/>
      <c r="N122" s="92"/>
      <c r="O122" s="124"/>
      <c r="P122" s="123">
        <v>0</v>
      </c>
      <c r="Q122" s="92"/>
      <c r="R122" s="92"/>
      <c r="S122" s="72"/>
      <c r="T122" s="122">
        <v>10</v>
      </c>
      <c r="U122" s="92">
        <v>15</v>
      </c>
      <c r="V122" s="92"/>
      <c r="W122" s="124">
        <v>10</v>
      </c>
      <c r="X122" s="123">
        <v>0</v>
      </c>
      <c r="Y122" s="92"/>
      <c r="Z122" s="92"/>
      <c r="AA122" s="124"/>
      <c r="AB122" s="123"/>
      <c r="AC122" s="92"/>
      <c r="AD122" s="92"/>
      <c r="AE122" s="124"/>
      <c r="AF122" s="123"/>
      <c r="AG122" s="92"/>
      <c r="AH122" s="92"/>
      <c r="AI122" s="79"/>
      <c r="AK122" s="312">
        <v>0</v>
      </c>
    </row>
    <row r="123" spans="1:43" ht="20.100000000000001" customHeight="1">
      <c r="A123" s="77" t="s">
        <v>35</v>
      </c>
      <c r="B123" s="295" t="s">
        <v>82</v>
      </c>
      <c r="C123" s="17"/>
      <c r="D123" s="37"/>
      <c r="E123" s="18">
        <v>2</v>
      </c>
      <c r="F123" s="19">
        <v>3</v>
      </c>
      <c r="G123" s="77">
        <f t="shared" si="34"/>
        <v>25</v>
      </c>
      <c r="H123" s="18">
        <f t="shared" si="35"/>
        <v>15</v>
      </c>
      <c r="I123" s="18">
        <f t="shared" si="36"/>
        <v>10</v>
      </c>
      <c r="J123" s="18">
        <f t="shared" si="37"/>
        <v>0</v>
      </c>
      <c r="K123" s="78">
        <f t="shared" si="38"/>
        <v>0</v>
      </c>
      <c r="L123" s="69"/>
      <c r="M123" s="92"/>
      <c r="N123" s="92"/>
      <c r="O123" s="124"/>
      <c r="P123" s="123"/>
      <c r="Q123" s="92"/>
      <c r="R123" s="92"/>
      <c r="S123" s="72"/>
      <c r="T123" s="123">
        <v>15</v>
      </c>
      <c r="U123" s="92">
        <v>10</v>
      </c>
      <c r="V123" s="92"/>
      <c r="W123" s="124"/>
      <c r="X123" s="123"/>
      <c r="Y123" s="92"/>
      <c r="Z123" s="92"/>
      <c r="AA123" s="124"/>
      <c r="AB123" s="123"/>
      <c r="AC123" s="92"/>
      <c r="AD123" s="92"/>
      <c r="AE123" s="124"/>
      <c r="AF123" s="123">
        <v>0</v>
      </c>
      <c r="AG123" s="92"/>
      <c r="AH123" s="92"/>
      <c r="AI123" s="79"/>
      <c r="AK123" s="312">
        <v>2</v>
      </c>
    </row>
    <row r="124" spans="1:43" ht="19.5" customHeight="1">
      <c r="A124" s="77" t="s">
        <v>37</v>
      </c>
      <c r="B124" s="295" t="s">
        <v>83</v>
      </c>
      <c r="C124" s="17"/>
      <c r="D124" s="37">
        <v>1</v>
      </c>
      <c r="E124" s="19">
        <v>1</v>
      </c>
      <c r="F124" s="19">
        <v>3</v>
      </c>
      <c r="G124" s="77">
        <f t="shared" si="34"/>
        <v>25</v>
      </c>
      <c r="H124" s="18">
        <f t="shared" si="35"/>
        <v>15</v>
      </c>
      <c r="I124" s="18">
        <f t="shared" si="36"/>
        <v>10</v>
      </c>
      <c r="J124" s="18">
        <f t="shared" si="37"/>
        <v>0</v>
      </c>
      <c r="K124" s="78">
        <f t="shared" si="38"/>
        <v>0</v>
      </c>
      <c r="L124" s="69"/>
      <c r="M124" s="92"/>
      <c r="N124" s="92"/>
      <c r="O124" s="124"/>
      <c r="P124" s="123">
        <v>0</v>
      </c>
      <c r="Q124" s="92"/>
      <c r="R124" s="92"/>
      <c r="S124" s="72"/>
      <c r="T124" s="123"/>
      <c r="U124" s="92"/>
      <c r="V124" s="92"/>
      <c r="W124" s="124"/>
      <c r="X124" s="122">
        <v>15</v>
      </c>
      <c r="Y124" s="92">
        <v>10</v>
      </c>
      <c r="Z124" s="92"/>
      <c r="AA124" s="124"/>
      <c r="AB124" s="123">
        <v>0</v>
      </c>
      <c r="AC124" s="92"/>
      <c r="AD124" s="92"/>
      <c r="AE124" s="124"/>
      <c r="AF124" s="123">
        <v>0</v>
      </c>
      <c r="AG124" s="92"/>
      <c r="AH124" s="92"/>
      <c r="AI124" s="79"/>
      <c r="AK124" s="312">
        <v>5</v>
      </c>
    </row>
    <row r="125" spans="1:43" s="2" customFormat="1" ht="20.100000000000001" customHeight="1">
      <c r="A125" s="77" t="s">
        <v>39</v>
      </c>
      <c r="B125" s="295" t="s">
        <v>84</v>
      </c>
      <c r="C125" s="17"/>
      <c r="D125" s="37">
        <v>1</v>
      </c>
      <c r="E125" s="19">
        <v>1</v>
      </c>
      <c r="F125" s="19">
        <v>4</v>
      </c>
      <c r="G125" s="77">
        <f t="shared" si="34"/>
        <v>25</v>
      </c>
      <c r="H125" s="18">
        <f t="shared" si="35"/>
        <v>15</v>
      </c>
      <c r="I125" s="18">
        <f t="shared" si="36"/>
        <v>10</v>
      </c>
      <c r="J125" s="18">
        <f t="shared" si="37"/>
        <v>0</v>
      </c>
      <c r="K125" s="78">
        <f t="shared" si="38"/>
        <v>0</v>
      </c>
      <c r="L125" s="69"/>
      <c r="M125" s="92"/>
      <c r="N125" s="92"/>
      <c r="O125" s="124"/>
      <c r="P125" s="122">
        <v>15</v>
      </c>
      <c r="Q125" s="92">
        <v>10</v>
      </c>
      <c r="R125" s="92"/>
      <c r="S125" s="72"/>
      <c r="T125" s="123"/>
      <c r="U125" s="92"/>
      <c r="V125" s="92"/>
      <c r="W125" s="124"/>
      <c r="X125" s="123">
        <v>0</v>
      </c>
      <c r="Y125" s="92"/>
      <c r="Z125" s="92"/>
      <c r="AA125" s="124"/>
      <c r="AB125" s="123">
        <v>0</v>
      </c>
      <c r="AC125" s="92"/>
      <c r="AD125" s="92"/>
      <c r="AE125" s="124"/>
      <c r="AF125" s="123">
        <v>0</v>
      </c>
      <c r="AG125" s="92"/>
      <c r="AH125" s="92"/>
      <c r="AI125" s="79"/>
      <c r="AK125" s="312">
        <v>0</v>
      </c>
      <c r="AL125" s="54"/>
      <c r="AM125" s="54"/>
      <c r="AN125" s="54"/>
    </row>
    <row r="126" spans="1:43" ht="20.100000000000001" customHeight="1">
      <c r="A126" s="77" t="s">
        <v>41</v>
      </c>
      <c r="B126" s="295" t="s">
        <v>85</v>
      </c>
      <c r="C126" s="17"/>
      <c r="D126" s="37">
        <v>1</v>
      </c>
      <c r="E126" s="19">
        <v>1</v>
      </c>
      <c r="F126" s="19">
        <v>5</v>
      </c>
      <c r="G126" s="77">
        <f t="shared" si="34"/>
        <v>25</v>
      </c>
      <c r="H126" s="18">
        <f t="shared" si="35"/>
        <v>10</v>
      </c>
      <c r="I126" s="18">
        <f t="shared" si="36"/>
        <v>0</v>
      </c>
      <c r="J126" s="18">
        <f t="shared" si="37"/>
        <v>15</v>
      </c>
      <c r="K126" s="78">
        <f t="shared" si="38"/>
        <v>0</v>
      </c>
      <c r="L126" s="69"/>
      <c r="M126" s="92"/>
      <c r="N126" s="92"/>
      <c r="O126" s="124"/>
      <c r="P126" s="123"/>
      <c r="Q126" s="92"/>
      <c r="R126" s="92"/>
      <c r="S126" s="125"/>
      <c r="T126" s="122">
        <v>10</v>
      </c>
      <c r="U126" s="92"/>
      <c r="V126" s="92">
        <v>15</v>
      </c>
      <c r="W126" s="124"/>
      <c r="X126" s="123"/>
      <c r="Y126" s="92"/>
      <c r="Z126" s="92"/>
      <c r="AA126" s="124"/>
      <c r="AB126" s="123">
        <v>0</v>
      </c>
      <c r="AC126" s="92"/>
      <c r="AD126" s="92"/>
      <c r="AE126" s="124"/>
      <c r="AF126" s="123">
        <v>0</v>
      </c>
      <c r="AG126" s="92"/>
      <c r="AH126" s="92"/>
      <c r="AI126" s="79"/>
      <c r="AK126" s="312">
        <v>0</v>
      </c>
    </row>
    <row r="127" spans="1:43" ht="20.100000000000001" customHeight="1">
      <c r="A127" s="77" t="s">
        <v>42</v>
      </c>
      <c r="B127" s="295" t="s">
        <v>212</v>
      </c>
      <c r="C127" s="276"/>
      <c r="D127" s="37"/>
      <c r="E127" s="19">
        <v>2</v>
      </c>
      <c r="F127" s="19">
        <v>3</v>
      </c>
      <c r="G127" s="77">
        <f t="shared" si="34"/>
        <v>20</v>
      </c>
      <c r="H127" s="18">
        <f t="shared" si="35"/>
        <v>10</v>
      </c>
      <c r="I127" s="18">
        <f t="shared" si="36"/>
        <v>0</v>
      </c>
      <c r="J127" s="18">
        <f t="shared" si="37"/>
        <v>10</v>
      </c>
      <c r="K127" s="78">
        <f t="shared" si="38"/>
        <v>0</v>
      </c>
      <c r="L127" s="69"/>
      <c r="M127" s="92"/>
      <c r="N127" s="92"/>
      <c r="O127" s="124"/>
      <c r="P127" s="121">
        <v>10</v>
      </c>
      <c r="Q127" s="92"/>
      <c r="R127" s="92">
        <v>10</v>
      </c>
      <c r="S127" s="124"/>
      <c r="T127" s="123"/>
      <c r="U127" s="92"/>
      <c r="V127" s="92"/>
      <c r="W127" s="124"/>
      <c r="X127" s="126"/>
      <c r="Y127" s="92"/>
      <c r="Z127" s="92"/>
      <c r="AA127" s="124"/>
      <c r="AB127" s="123">
        <v>0</v>
      </c>
      <c r="AC127" s="92"/>
      <c r="AD127" s="92"/>
      <c r="AE127" s="124"/>
      <c r="AF127" s="123">
        <v>0</v>
      </c>
      <c r="AG127" s="92"/>
      <c r="AH127" s="92"/>
      <c r="AI127" s="79"/>
      <c r="AK127" s="312">
        <v>0</v>
      </c>
    </row>
    <row r="128" spans="1:43" ht="19.5" customHeight="1">
      <c r="A128" s="77" t="s">
        <v>86</v>
      </c>
      <c r="B128" s="670" t="s">
        <v>87</v>
      </c>
      <c r="C128" s="670"/>
      <c r="D128" s="38">
        <v>1</v>
      </c>
      <c r="E128" s="25">
        <v>1</v>
      </c>
      <c r="F128" s="19">
        <v>5</v>
      </c>
      <c r="G128" s="77">
        <f t="shared" si="34"/>
        <v>25</v>
      </c>
      <c r="H128" s="18">
        <f t="shared" si="35"/>
        <v>15</v>
      </c>
      <c r="I128" s="18">
        <f t="shared" si="36"/>
        <v>10</v>
      </c>
      <c r="J128" s="18">
        <f t="shared" si="37"/>
        <v>0</v>
      </c>
      <c r="K128" s="78">
        <f t="shared" si="38"/>
        <v>0</v>
      </c>
      <c r="L128" s="69"/>
      <c r="M128" s="92"/>
      <c r="N128" s="92"/>
      <c r="O128" s="124"/>
      <c r="P128" s="123">
        <v>0</v>
      </c>
      <c r="Q128" s="92"/>
      <c r="R128" s="92"/>
      <c r="S128" s="125"/>
      <c r="T128" s="122">
        <v>15</v>
      </c>
      <c r="U128" s="92">
        <v>10</v>
      </c>
      <c r="V128" s="92"/>
      <c r="W128" s="124"/>
      <c r="X128" s="123"/>
      <c r="Y128" s="92"/>
      <c r="Z128" s="92"/>
      <c r="AA128" s="124"/>
      <c r="AB128" s="123">
        <v>0</v>
      </c>
      <c r="AC128" s="92"/>
      <c r="AD128" s="92"/>
      <c r="AE128" s="124"/>
      <c r="AF128" s="123">
        <v>0</v>
      </c>
      <c r="AG128" s="92"/>
      <c r="AH128" s="92"/>
      <c r="AI128" s="79"/>
      <c r="AK128" s="312">
        <v>10</v>
      </c>
    </row>
    <row r="129" spans="1:40" ht="21" customHeight="1">
      <c r="A129" s="77" t="s">
        <v>88</v>
      </c>
      <c r="B129" s="670" t="s">
        <v>89</v>
      </c>
      <c r="C129" s="670"/>
      <c r="D129" s="37"/>
      <c r="E129" s="18">
        <v>2</v>
      </c>
      <c r="F129" s="19">
        <v>3</v>
      </c>
      <c r="G129" s="77">
        <f t="shared" ref="G129:G135" si="39">SUM(H129:K129)</f>
        <v>30</v>
      </c>
      <c r="H129" s="18">
        <f t="shared" si="35"/>
        <v>10</v>
      </c>
      <c r="I129" s="18">
        <f t="shared" si="36"/>
        <v>20</v>
      </c>
      <c r="J129" s="18">
        <f t="shared" si="37"/>
        <v>0</v>
      </c>
      <c r="K129" s="78">
        <f t="shared" si="38"/>
        <v>0</v>
      </c>
      <c r="L129" s="69"/>
      <c r="M129" s="92"/>
      <c r="N129" s="92"/>
      <c r="O129" s="72"/>
      <c r="P129" s="123">
        <v>0</v>
      </c>
      <c r="Q129" s="92"/>
      <c r="R129" s="92"/>
      <c r="S129" s="124"/>
      <c r="T129" s="69"/>
      <c r="U129" s="92"/>
      <c r="V129" s="92"/>
      <c r="W129" s="72"/>
      <c r="X129" s="123">
        <v>10</v>
      </c>
      <c r="Y129" s="92">
        <v>20</v>
      </c>
      <c r="Z129" s="92"/>
      <c r="AA129" s="124"/>
      <c r="AB129" s="69">
        <v>0</v>
      </c>
      <c r="AC129" s="92"/>
      <c r="AD129" s="92"/>
      <c r="AE129" s="72"/>
      <c r="AF129" s="123"/>
      <c r="AG129" s="92"/>
      <c r="AH129" s="92"/>
      <c r="AI129" s="79"/>
      <c r="AK129" s="312">
        <v>0</v>
      </c>
    </row>
    <row r="130" spans="1:40" ht="21" customHeight="1">
      <c r="A130" s="77" t="s">
        <v>90</v>
      </c>
      <c r="B130" s="670" t="s">
        <v>91</v>
      </c>
      <c r="C130" s="670"/>
      <c r="D130" s="38"/>
      <c r="E130" s="18">
        <v>2</v>
      </c>
      <c r="F130" s="19">
        <v>2</v>
      </c>
      <c r="G130" s="81">
        <f t="shared" si="39"/>
        <v>20</v>
      </c>
      <c r="H130" s="18">
        <f t="shared" si="35"/>
        <v>10</v>
      </c>
      <c r="I130" s="18">
        <f t="shared" si="36"/>
        <v>10</v>
      </c>
      <c r="J130" s="18">
        <f t="shared" si="37"/>
        <v>0</v>
      </c>
      <c r="K130" s="78">
        <f t="shared" si="38"/>
        <v>0</v>
      </c>
      <c r="L130" s="129"/>
      <c r="M130" s="127"/>
      <c r="N130" s="127"/>
      <c r="O130" s="203"/>
      <c r="P130" s="129"/>
      <c r="Q130" s="127"/>
      <c r="R130" s="127"/>
      <c r="S130" s="128"/>
      <c r="T130" s="121">
        <v>10</v>
      </c>
      <c r="U130" s="127">
        <v>10</v>
      </c>
      <c r="V130" s="118"/>
      <c r="W130" s="128"/>
      <c r="X130" s="121"/>
      <c r="Y130" s="127"/>
      <c r="Z130" s="127"/>
      <c r="AA130" s="120"/>
      <c r="AB130" s="129"/>
      <c r="AC130" s="127"/>
      <c r="AD130" s="127"/>
      <c r="AE130" s="120"/>
      <c r="AF130" s="129"/>
      <c r="AG130" s="127"/>
      <c r="AH130" s="127"/>
      <c r="AI130" s="83"/>
      <c r="AK130" s="312">
        <v>10</v>
      </c>
    </row>
    <row r="131" spans="1:40" ht="19.5" customHeight="1">
      <c r="A131" s="77" t="s">
        <v>95</v>
      </c>
      <c r="B131" s="276" t="s">
        <v>94</v>
      </c>
      <c r="C131" s="45"/>
      <c r="D131" s="37"/>
      <c r="E131" s="18">
        <v>2</v>
      </c>
      <c r="F131" s="72">
        <v>3</v>
      </c>
      <c r="G131" s="77">
        <f t="shared" si="39"/>
        <v>25</v>
      </c>
      <c r="H131" s="18">
        <f t="shared" si="35"/>
        <v>10</v>
      </c>
      <c r="I131" s="18">
        <f t="shared" si="36"/>
        <v>0</v>
      </c>
      <c r="J131" s="18">
        <f t="shared" si="37"/>
        <v>15</v>
      </c>
      <c r="K131" s="78">
        <f t="shared" si="38"/>
        <v>0</v>
      </c>
      <c r="L131" s="69">
        <v>0</v>
      </c>
      <c r="M131" s="92"/>
      <c r="N131" s="92"/>
      <c r="O131" s="124"/>
      <c r="P131" s="123">
        <v>0</v>
      </c>
      <c r="Q131" s="92"/>
      <c r="R131" s="92"/>
      <c r="S131" s="124"/>
      <c r="T131" s="123">
        <v>0</v>
      </c>
      <c r="U131" s="92"/>
      <c r="V131" s="92"/>
      <c r="W131" s="124"/>
      <c r="X131" s="123"/>
      <c r="Y131" s="92"/>
      <c r="Z131" s="92"/>
      <c r="AA131" s="124"/>
      <c r="AB131" s="123">
        <v>10</v>
      </c>
      <c r="AC131" s="92"/>
      <c r="AD131" s="92">
        <v>15</v>
      </c>
      <c r="AE131" s="124"/>
      <c r="AF131" s="123"/>
      <c r="AG131" s="92"/>
      <c r="AH131" s="92"/>
      <c r="AI131" s="79"/>
      <c r="AK131" s="312">
        <v>5</v>
      </c>
    </row>
    <row r="132" spans="1:40" ht="20.100000000000001" customHeight="1">
      <c r="A132" s="77" t="s">
        <v>96</v>
      </c>
      <c r="B132" s="295" t="s">
        <v>267</v>
      </c>
      <c r="C132" s="276"/>
      <c r="D132" s="37"/>
      <c r="E132" s="18">
        <v>2</v>
      </c>
      <c r="F132" s="19">
        <v>2</v>
      </c>
      <c r="G132" s="77">
        <f t="shared" si="39"/>
        <v>15</v>
      </c>
      <c r="H132" s="18">
        <f t="shared" si="35"/>
        <v>0</v>
      </c>
      <c r="I132" s="18">
        <f t="shared" si="36"/>
        <v>0</v>
      </c>
      <c r="J132" s="18">
        <f t="shared" si="37"/>
        <v>15</v>
      </c>
      <c r="K132" s="78">
        <f t="shared" si="38"/>
        <v>0</v>
      </c>
      <c r="L132" s="69">
        <v>0</v>
      </c>
      <c r="M132" s="92"/>
      <c r="N132" s="92"/>
      <c r="O132" s="124"/>
      <c r="P132" s="123">
        <v>0</v>
      </c>
      <c r="Q132" s="92"/>
      <c r="R132" s="92"/>
      <c r="S132" s="124"/>
      <c r="T132" s="123">
        <v>0</v>
      </c>
      <c r="U132" s="92"/>
      <c r="V132" s="92"/>
      <c r="W132" s="124"/>
      <c r="X132" s="92">
        <v>0</v>
      </c>
      <c r="Y132" s="92"/>
      <c r="Z132" s="92">
        <v>15</v>
      </c>
      <c r="AA132" s="124"/>
      <c r="AB132" s="123"/>
      <c r="AC132" s="92"/>
      <c r="AD132" s="92"/>
      <c r="AE132" s="124"/>
      <c r="AF132" s="123"/>
      <c r="AG132" s="92"/>
      <c r="AH132" s="92"/>
      <c r="AI132" s="79"/>
      <c r="AK132" s="312">
        <v>20</v>
      </c>
      <c r="AL132" s="321"/>
      <c r="AM132" s="321"/>
      <c r="AN132" s="321"/>
    </row>
    <row r="133" spans="1:40" ht="20.100000000000001" customHeight="1">
      <c r="A133" s="77" t="s">
        <v>97</v>
      </c>
      <c r="B133" s="295" t="s">
        <v>100</v>
      </c>
      <c r="C133" s="276"/>
      <c r="D133" s="37"/>
      <c r="E133" s="18">
        <v>2</v>
      </c>
      <c r="F133" s="19">
        <v>2</v>
      </c>
      <c r="G133" s="77">
        <f t="shared" si="39"/>
        <v>25</v>
      </c>
      <c r="H133" s="18">
        <f t="shared" si="35"/>
        <v>10</v>
      </c>
      <c r="I133" s="18">
        <f t="shared" si="36"/>
        <v>15</v>
      </c>
      <c r="J133" s="18">
        <f t="shared" si="37"/>
        <v>0</v>
      </c>
      <c r="K133" s="78">
        <f t="shared" si="38"/>
        <v>0</v>
      </c>
      <c r="L133" s="69"/>
      <c r="M133" s="92"/>
      <c r="N133" s="92"/>
      <c r="O133" s="124"/>
      <c r="P133" s="123"/>
      <c r="Q133" s="92"/>
      <c r="R133" s="92"/>
      <c r="S133" s="124"/>
      <c r="T133" s="123"/>
      <c r="U133" s="92"/>
      <c r="V133" s="92"/>
      <c r="W133" s="124"/>
      <c r="X133" s="123"/>
      <c r="Y133" s="92"/>
      <c r="Z133" s="92"/>
      <c r="AA133" s="124"/>
      <c r="AB133" s="123">
        <v>10</v>
      </c>
      <c r="AC133" s="92">
        <v>15</v>
      </c>
      <c r="AD133" s="92"/>
      <c r="AE133" s="124"/>
      <c r="AF133" s="123"/>
      <c r="AG133" s="92"/>
      <c r="AH133" s="92"/>
      <c r="AI133" s="79"/>
      <c r="AK133" s="312">
        <v>0</v>
      </c>
      <c r="AL133" s="321"/>
      <c r="AM133" s="321"/>
      <c r="AN133" s="321"/>
    </row>
    <row r="134" spans="1:40" ht="19.5" customHeight="1">
      <c r="A134" s="77" t="s">
        <v>98</v>
      </c>
      <c r="B134" s="295" t="s">
        <v>104</v>
      </c>
      <c r="C134" s="500"/>
      <c r="D134" s="37">
        <v>1</v>
      </c>
      <c r="E134" s="18">
        <v>1</v>
      </c>
      <c r="F134" s="70">
        <v>3</v>
      </c>
      <c r="G134" s="77">
        <f t="shared" si="39"/>
        <v>25</v>
      </c>
      <c r="H134" s="18">
        <f t="shared" si="35"/>
        <v>15</v>
      </c>
      <c r="I134" s="18">
        <f t="shared" si="36"/>
        <v>10</v>
      </c>
      <c r="J134" s="18">
        <f t="shared" si="37"/>
        <v>0</v>
      </c>
      <c r="K134" s="78">
        <f t="shared" si="38"/>
        <v>0</v>
      </c>
      <c r="L134" s="69"/>
      <c r="M134" s="92"/>
      <c r="N134" s="92"/>
      <c r="O134" s="124"/>
      <c r="P134" s="123"/>
      <c r="Q134" s="92"/>
      <c r="R134" s="92"/>
      <c r="S134" s="124"/>
      <c r="T134" s="123"/>
      <c r="U134" s="92"/>
      <c r="V134" s="92"/>
      <c r="W134" s="124"/>
      <c r="X134" s="123"/>
      <c r="Y134" s="92"/>
      <c r="Z134" s="92"/>
      <c r="AA134" s="124"/>
      <c r="AB134" s="122">
        <v>15</v>
      </c>
      <c r="AC134" s="92">
        <v>10</v>
      </c>
      <c r="AD134" s="92"/>
      <c r="AE134" s="124"/>
      <c r="AF134" s="123"/>
      <c r="AG134" s="92"/>
      <c r="AH134" s="92"/>
      <c r="AI134" s="79"/>
      <c r="AK134" s="312">
        <v>5</v>
      </c>
      <c r="AL134" s="321"/>
      <c r="AM134" s="321"/>
      <c r="AN134" s="321"/>
    </row>
    <row r="135" spans="1:40" ht="20.100000000000001" customHeight="1" thickBot="1">
      <c r="A135" s="77" t="s">
        <v>99</v>
      </c>
      <c r="B135" s="295" t="s">
        <v>257</v>
      </c>
      <c r="C135" s="22"/>
      <c r="D135" s="37"/>
      <c r="E135" s="18">
        <v>2</v>
      </c>
      <c r="F135" s="19">
        <v>2</v>
      </c>
      <c r="G135" s="85">
        <f t="shared" si="39"/>
        <v>20</v>
      </c>
      <c r="H135" s="18">
        <f t="shared" si="35"/>
        <v>10</v>
      </c>
      <c r="I135" s="18">
        <f t="shared" si="36"/>
        <v>10</v>
      </c>
      <c r="J135" s="18">
        <f t="shared" si="37"/>
        <v>0</v>
      </c>
      <c r="K135" s="78">
        <f t="shared" si="38"/>
        <v>0</v>
      </c>
      <c r="L135" s="69"/>
      <c r="M135" s="92"/>
      <c r="N135" s="92"/>
      <c r="O135" s="124"/>
      <c r="P135" s="123">
        <v>0</v>
      </c>
      <c r="Q135" s="92"/>
      <c r="R135" s="92"/>
      <c r="S135" s="124"/>
      <c r="T135" s="123">
        <v>0</v>
      </c>
      <c r="U135" s="92"/>
      <c r="V135" s="92"/>
      <c r="W135" s="124"/>
      <c r="X135" s="123">
        <v>0</v>
      </c>
      <c r="Y135" s="92"/>
      <c r="Z135" s="92"/>
      <c r="AA135" s="124"/>
      <c r="AB135" s="123"/>
      <c r="AC135" s="92"/>
      <c r="AD135" s="92"/>
      <c r="AE135" s="124"/>
      <c r="AF135" s="123">
        <v>10</v>
      </c>
      <c r="AG135" s="92">
        <v>10</v>
      </c>
      <c r="AH135" s="92"/>
      <c r="AI135" s="79"/>
      <c r="AK135" s="312">
        <v>2</v>
      </c>
    </row>
    <row r="136" spans="1:40" ht="20.100000000000001" customHeight="1" thickTop="1" thickBot="1">
      <c r="A136" s="388"/>
      <c r="B136" s="558" t="s">
        <v>44</v>
      </c>
      <c r="C136" s="558"/>
      <c r="D136" s="671">
        <f>SUM(D120:D135)</f>
        <v>8</v>
      </c>
      <c r="E136" s="560">
        <f>SUM(E120:E135)</f>
        <v>25</v>
      </c>
      <c r="F136" s="561">
        <f t="shared" ref="F136:AI136" si="40">SUM(F120:F135)</f>
        <v>56</v>
      </c>
      <c r="G136" s="676">
        <f>SUM(G120:G135)</f>
        <v>400</v>
      </c>
      <c r="H136" s="560">
        <f t="shared" si="40"/>
        <v>185</v>
      </c>
      <c r="I136" s="560">
        <f t="shared" si="40"/>
        <v>150</v>
      </c>
      <c r="J136" s="560">
        <f t="shared" si="40"/>
        <v>55</v>
      </c>
      <c r="K136" s="614">
        <f>SUM(K120:K135)</f>
        <v>10</v>
      </c>
      <c r="L136" s="208">
        <f t="shared" si="40"/>
        <v>0</v>
      </c>
      <c r="M136" s="205">
        <f t="shared" si="40"/>
        <v>0</v>
      </c>
      <c r="N136" s="205">
        <f t="shared" si="40"/>
        <v>0</v>
      </c>
      <c r="O136" s="206">
        <f t="shared" si="40"/>
        <v>0</v>
      </c>
      <c r="P136" s="204">
        <f t="shared" si="40"/>
        <v>25</v>
      </c>
      <c r="Q136" s="205">
        <f t="shared" si="40"/>
        <v>10</v>
      </c>
      <c r="R136" s="205">
        <f t="shared" si="40"/>
        <v>10</v>
      </c>
      <c r="S136" s="207">
        <f t="shared" si="40"/>
        <v>0</v>
      </c>
      <c r="T136" s="208">
        <f t="shared" si="40"/>
        <v>75</v>
      </c>
      <c r="U136" s="205">
        <f t="shared" si="40"/>
        <v>60</v>
      </c>
      <c r="V136" s="205">
        <f t="shared" si="40"/>
        <v>15</v>
      </c>
      <c r="W136" s="206">
        <f t="shared" si="40"/>
        <v>10</v>
      </c>
      <c r="X136" s="204">
        <f t="shared" si="40"/>
        <v>40</v>
      </c>
      <c r="Y136" s="205">
        <f t="shared" si="40"/>
        <v>45</v>
      </c>
      <c r="Z136" s="205">
        <f t="shared" si="40"/>
        <v>15</v>
      </c>
      <c r="AA136" s="207">
        <f t="shared" si="40"/>
        <v>0</v>
      </c>
      <c r="AB136" s="208">
        <f t="shared" si="40"/>
        <v>35</v>
      </c>
      <c r="AC136" s="205">
        <f t="shared" si="40"/>
        <v>25</v>
      </c>
      <c r="AD136" s="205">
        <f t="shared" si="40"/>
        <v>15</v>
      </c>
      <c r="AE136" s="206">
        <f t="shared" si="40"/>
        <v>0</v>
      </c>
      <c r="AF136" s="204">
        <f t="shared" si="40"/>
        <v>10</v>
      </c>
      <c r="AG136" s="205">
        <f t="shared" si="40"/>
        <v>10</v>
      </c>
      <c r="AH136" s="205">
        <f t="shared" si="40"/>
        <v>0</v>
      </c>
      <c r="AI136" s="392">
        <f t="shared" si="40"/>
        <v>0</v>
      </c>
    </row>
    <row r="137" spans="1:40" ht="20.100000000000001" customHeight="1" thickTop="1" thickBot="1">
      <c r="A137" s="379"/>
      <c r="B137" s="558"/>
      <c r="C137" s="558"/>
      <c r="D137" s="671"/>
      <c r="E137" s="560"/>
      <c r="F137" s="561"/>
      <c r="G137" s="677"/>
      <c r="H137" s="613"/>
      <c r="I137" s="613"/>
      <c r="J137" s="613"/>
      <c r="K137" s="615"/>
      <c r="L137" s="678">
        <f>SUM(L136:O136)</f>
        <v>0</v>
      </c>
      <c r="M137" s="673"/>
      <c r="N137" s="673"/>
      <c r="O137" s="673"/>
      <c r="P137" s="673">
        <f>SUM(P136:S136)</f>
        <v>45</v>
      </c>
      <c r="Q137" s="673"/>
      <c r="R137" s="673"/>
      <c r="S137" s="673"/>
      <c r="T137" s="673">
        <f>SUM(T136:W136)</f>
        <v>160</v>
      </c>
      <c r="U137" s="673"/>
      <c r="V137" s="673"/>
      <c r="W137" s="673"/>
      <c r="X137" s="673">
        <f>SUM(X136:AA136)</f>
        <v>100</v>
      </c>
      <c r="Y137" s="673"/>
      <c r="Z137" s="673"/>
      <c r="AA137" s="673"/>
      <c r="AB137" s="673">
        <f>SUM(AB136:AE136)</f>
        <v>75</v>
      </c>
      <c r="AC137" s="673"/>
      <c r="AD137" s="673"/>
      <c r="AE137" s="673"/>
      <c r="AF137" s="673">
        <f>SUM(AF136:AI136)</f>
        <v>20</v>
      </c>
      <c r="AG137" s="673"/>
      <c r="AH137" s="673"/>
      <c r="AI137" s="675"/>
      <c r="AJ137" s="1" t="b">
        <f>SUM(L137:AI137)=G136</f>
        <v>1</v>
      </c>
    </row>
    <row r="138" spans="1:40" ht="20.100000000000001" customHeight="1" thickBot="1">
      <c r="A138" s="662" t="s">
        <v>92</v>
      </c>
      <c r="B138" s="663"/>
      <c r="C138" s="663"/>
      <c r="D138" s="538" t="s">
        <v>21</v>
      </c>
      <c r="E138" s="539" t="s">
        <v>22</v>
      </c>
      <c r="F138" s="540" t="s">
        <v>23</v>
      </c>
      <c r="G138" s="664" t="s">
        <v>14</v>
      </c>
      <c r="H138" s="657" t="s">
        <v>24</v>
      </c>
      <c r="I138" s="657" t="s">
        <v>25</v>
      </c>
      <c r="J138" s="657" t="s">
        <v>26</v>
      </c>
      <c r="K138" s="659" t="s">
        <v>27</v>
      </c>
      <c r="L138" s="530" t="s">
        <v>163</v>
      </c>
      <c r="M138" s="531"/>
      <c r="N138" s="531"/>
      <c r="O138" s="531"/>
      <c r="P138" s="531" t="s">
        <v>164</v>
      </c>
      <c r="Q138" s="531"/>
      <c r="R138" s="531"/>
      <c r="S138" s="531"/>
      <c r="T138" s="531" t="s">
        <v>165</v>
      </c>
      <c r="U138" s="531"/>
      <c r="V138" s="531"/>
      <c r="W138" s="531"/>
      <c r="X138" s="531" t="s">
        <v>166</v>
      </c>
      <c r="Y138" s="531"/>
      <c r="Z138" s="531"/>
      <c r="AA138" s="531"/>
      <c r="AB138" s="531" t="s">
        <v>167</v>
      </c>
      <c r="AC138" s="531"/>
      <c r="AD138" s="531"/>
      <c r="AE138" s="531"/>
      <c r="AF138" s="532" t="s">
        <v>168</v>
      </c>
      <c r="AG138" s="532"/>
      <c r="AH138" s="532"/>
      <c r="AI138" s="533"/>
    </row>
    <row r="139" spans="1:40" ht="20.100000000000001" customHeight="1" thickBot="1">
      <c r="A139" s="662"/>
      <c r="B139" s="663"/>
      <c r="C139" s="663"/>
      <c r="D139" s="538"/>
      <c r="E139" s="539"/>
      <c r="F139" s="540"/>
      <c r="G139" s="665"/>
      <c r="H139" s="605"/>
      <c r="I139" s="605"/>
      <c r="J139" s="605"/>
      <c r="K139" s="660"/>
      <c r="L139" s="534" t="s">
        <v>24</v>
      </c>
      <c r="M139" s="525" t="s">
        <v>25</v>
      </c>
      <c r="N139" s="519" t="s">
        <v>28</v>
      </c>
      <c r="O139" s="521" t="s">
        <v>29</v>
      </c>
      <c r="P139" s="523" t="s">
        <v>24</v>
      </c>
      <c r="Q139" s="525" t="s">
        <v>25</v>
      </c>
      <c r="R139" s="519" t="s">
        <v>28</v>
      </c>
      <c r="S139" s="521" t="s">
        <v>29</v>
      </c>
      <c r="T139" s="523" t="s">
        <v>24</v>
      </c>
      <c r="U139" s="525" t="s">
        <v>25</v>
      </c>
      <c r="V139" s="519" t="s">
        <v>28</v>
      </c>
      <c r="W139" s="521" t="s">
        <v>29</v>
      </c>
      <c r="X139" s="523" t="s">
        <v>24</v>
      </c>
      <c r="Y139" s="525" t="s">
        <v>25</v>
      </c>
      <c r="Z139" s="519" t="s">
        <v>28</v>
      </c>
      <c r="AA139" s="521" t="s">
        <v>29</v>
      </c>
      <c r="AB139" s="523" t="s">
        <v>24</v>
      </c>
      <c r="AC139" s="525" t="s">
        <v>25</v>
      </c>
      <c r="AD139" s="519" t="s">
        <v>28</v>
      </c>
      <c r="AE139" s="521" t="s">
        <v>29</v>
      </c>
      <c r="AF139" s="523" t="s">
        <v>24</v>
      </c>
      <c r="AG139" s="525" t="s">
        <v>25</v>
      </c>
      <c r="AH139" s="519" t="s">
        <v>28</v>
      </c>
      <c r="AI139" s="527" t="s">
        <v>29</v>
      </c>
    </row>
    <row r="140" spans="1:40" ht="9.75" customHeight="1" thickBot="1">
      <c r="A140" s="662"/>
      <c r="B140" s="663"/>
      <c r="C140" s="663"/>
      <c r="D140" s="538"/>
      <c r="E140" s="539"/>
      <c r="F140" s="540"/>
      <c r="G140" s="666"/>
      <c r="H140" s="658"/>
      <c r="I140" s="658"/>
      <c r="J140" s="658"/>
      <c r="K140" s="661"/>
      <c r="L140" s="534"/>
      <c r="M140" s="525"/>
      <c r="N140" s="519"/>
      <c r="O140" s="521"/>
      <c r="P140" s="523"/>
      <c r="Q140" s="525"/>
      <c r="R140" s="519"/>
      <c r="S140" s="521"/>
      <c r="T140" s="523"/>
      <c r="U140" s="525"/>
      <c r="V140" s="519"/>
      <c r="W140" s="521"/>
      <c r="X140" s="523"/>
      <c r="Y140" s="525"/>
      <c r="Z140" s="519"/>
      <c r="AA140" s="521"/>
      <c r="AB140" s="523"/>
      <c r="AC140" s="525"/>
      <c r="AD140" s="519"/>
      <c r="AE140" s="521"/>
      <c r="AF140" s="523"/>
      <c r="AG140" s="525"/>
      <c r="AH140" s="519"/>
      <c r="AI140" s="527"/>
    </row>
    <row r="141" spans="1:40" ht="20.100000000000001" customHeight="1" thickBot="1">
      <c r="A141" s="662"/>
      <c r="B141" s="663"/>
      <c r="C141" s="663"/>
      <c r="D141" s="667">
        <f>SUM(D30,D79,D136)</f>
        <v>15</v>
      </c>
      <c r="E141" s="668">
        <f>SUM(E30,E79,E136)</f>
        <v>48</v>
      </c>
      <c r="F141" s="668">
        <f>SUM(F30,F79,F136)</f>
        <v>115</v>
      </c>
      <c r="G141" s="669">
        <f>SUM(G136+G79+G30)</f>
        <v>815</v>
      </c>
      <c r="H141" s="654">
        <f>SUM(H30+H136+H79)</f>
        <v>360</v>
      </c>
      <c r="I141" s="654">
        <f>SUM(I30+I136+I79)</f>
        <v>300</v>
      </c>
      <c r="J141" s="654">
        <f>SUM(J30+J136+J79)</f>
        <v>145</v>
      </c>
      <c r="K141" s="655">
        <f t="shared" ref="K141:AI141" si="41">SUM(K79+K136+K30)</f>
        <v>10</v>
      </c>
      <c r="L141" s="164">
        <f t="shared" si="41"/>
        <v>100</v>
      </c>
      <c r="M141" s="165">
        <f t="shared" si="41"/>
        <v>70</v>
      </c>
      <c r="N141" s="165">
        <f t="shared" si="41"/>
        <v>20</v>
      </c>
      <c r="O141" s="166">
        <f t="shared" si="41"/>
        <v>0</v>
      </c>
      <c r="P141" s="164">
        <f t="shared" si="41"/>
        <v>90</v>
      </c>
      <c r="Q141" s="165">
        <f t="shared" si="41"/>
        <v>80</v>
      </c>
      <c r="R141" s="165">
        <f t="shared" si="41"/>
        <v>40</v>
      </c>
      <c r="S141" s="167">
        <f t="shared" si="41"/>
        <v>0</v>
      </c>
      <c r="T141" s="168">
        <f t="shared" si="41"/>
        <v>85</v>
      </c>
      <c r="U141" s="165">
        <f t="shared" si="41"/>
        <v>70</v>
      </c>
      <c r="V141" s="165">
        <f t="shared" si="41"/>
        <v>35</v>
      </c>
      <c r="W141" s="166">
        <f t="shared" si="41"/>
        <v>10</v>
      </c>
      <c r="X141" s="164">
        <f t="shared" si="41"/>
        <v>40</v>
      </c>
      <c r="Y141" s="165">
        <f t="shared" si="41"/>
        <v>45</v>
      </c>
      <c r="Z141" s="165">
        <f t="shared" si="41"/>
        <v>35</v>
      </c>
      <c r="AA141" s="167">
        <f t="shared" si="41"/>
        <v>0</v>
      </c>
      <c r="AB141" s="168">
        <f t="shared" si="41"/>
        <v>35</v>
      </c>
      <c r="AC141" s="165">
        <f t="shared" si="41"/>
        <v>25</v>
      </c>
      <c r="AD141" s="165">
        <f t="shared" si="41"/>
        <v>15</v>
      </c>
      <c r="AE141" s="166">
        <f t="shared" si="41"/>
        <v>0</v>
      </c>
      <c r="AF141" s="164">
        <f t="shared" si="41"/>
        <v>10</v>
      </c>
      <c r="AG141" s="165">
        <f t="shared" si="41"/>
        <v>10</v>
      </c>
      <c r="AH141" s="165">
        <f t="shared" si="41"/>
        <v>0</v>
      </c>
      <c r="AI141" s="380">
        <f t="shared" si="41"/>
        <v>0</v>
      </c>
    </row>
    <row r="142" spans="1:40" ht="20.100000000000001" customHeight="1" thickBot="1">
      <c r="A142" s="662"/>
      <c r="B142" s="663"/>
      <c r="C142" s="663"/>
      <c r="D142" s="667"/>
      <c r="E142" s="668"/>
      <c r="F142" s="668"/>
      <c r="G142" s="640"/>
      <c r="H142" s="641"/>
      <c r="I142" s="641"/>
      <c r="J142" s="641"/>
      <c r="K142" s="656"/>
      <c r="L142" s="598">
        <f>SUM(L141:O141)</f>
        <v>190</v>
      </c>
      <c r="M142" s="598"/>
      <c r="N142" s="598"/>
      <c r="O142" s="598"/>
      <c r="P142" s="598">
        <f>SUM(P141:S141)</f>
        <v>210</v>
      </c>
      <c r="Q142" s="598"/>
      <c r="R142" s="598"/>
      <c r="S142" s="598"/>
      <c r="T142" s="598">
        <f>SUM(T141:W141)</f>
        <v>200</v>
      </c>
      <c r="U142" s="598"/>
      <c r="V142" s="598"/>
      <c r="W142" s="598"/>
      <c r="X142" s="598">
        <f>SUM(X141:AA141)</f>
        <v>120</v>
      </c>
      <c r="Y142" s="598"/>
      <c r="Z142" s="598"/>
      <c r="AA142" s="598"/>
      <c r="AB142" s="598">
        <f>SUM(AB141:AE141)</f>
        <v>75</v>
      </c>
      <c r="AC142" s="598"/>
      <c r="AD142" s="598"/>
      <c r="AE142" s="598"/>
      <c r="AF142" s="598">
        <f>SUM(AF141:AI141)</f>
        <v>20</v>
      </c>
      <c r="AG142" s="598"/>
      <c r="AH142" s="598"/>
      <c r="AI142" s="599"/>
      <c r="AJ142" s="89" t="b">
        <f>SUM(L142:AI142)=G141</f>
        <v>1</v>
      </c>
    </row>
    <row r="143" spans="1:40" ht="20.100000000000001" customHeight="1" thickBot="1">
      <c r="A143" s="662"/>
      <c r="B143" s="663"/>
      <c r="C143" s="663"/>
      <c r="D143" s="546" t="s">
        <v>46</v>
      </c>
      <c r="E143" s="546"/>
      <c r="F143" s="546"/>
      <c r="G143" s="601" t="s">
        <v>47</v>
      </c>
      <c r="H143" s="601"/>
      <c r="I143" s="601"/>
      <c r="J143" s="601"/>
      <c r="K143" s="601"/>
      <c r="L143" s="513">
        <f>SUM(L86,IF(SUM(L130:O130)&gt;0,$D130,0),IF(SUM(L129:O129)&gt;0,$D129,0),IF(SUM(L131:O131)&gt;0,$D131,0),IF(SUM(L132:O132)&gt;0,$D132,0),IF(SUM(L133:O133)&gt;0,$D133,0),IF(SUM(L134:O134)&gt;0,$D134,0),IF(SUM(L127:O127)&gt;0,$D127,0),IF(SUM(L128:O128)&gt;0,$D128,0),IF(SUM(L126:O126)&gt;0,$D126,0),IF(SUM(L125:O125)&gt;0,$D125,0),IF(SUM(L124:O124)&gt;0,$D124,0),IF(SUM(L123:O123)&gt;0,$D123,0),IF(SUM(L122:O122)&gt;0,$D122,0),IF(SUM(L121:O121)&gt;0,$D121,0),IF(SUM(L120:O120)&gt;0,$D120,0),IF(SUM(L135:O135)&gt;0,$D135,0))</f>
        <v>4</v>
      </c>
      <c r="M143" s="514"/>
      <c r="N143" s="514"/>
      <c r="O143" s="515"/>
      <c r="P143" s="513">
        <f>SUM(P86,IF(SUM(P130:S130)&gt;0,$D130,0),IF(SUM(P129:S129)&gt;0,$D129,0),IF(SUM(P131:S131)&gt;0,$D131,0),IF(SUM(P132:S132)&gt;0,$D132,0),IF(SUM(P133:S133)&gt;0,$D133,0),IF(SUM(P134:S134)&gt;0,$D134,0),IF(SUM(P127:S127)&gt;0,$D127,0),IF(SUM(P128:S128)&gt;0,$D128,0),IF(SUM(P126:S126)&gt;0,$D126,0),IF(SUM(P125:S125)&gt;0,$D125,0),IF(SUM(P124:S124)&gt;0,$D124,0),IF(SUM(P123:S123)&gt;0,$D123,0),IF(SUM(P122:S122)&gt;0,$D122,0),IF(SUM(P121:S121)&gt;0,$D121,0),IF(SUM(P120:S120)&gt;0,$D120,0),IF(SUM(P135:S135)&gt;0,$D135,0))</f>
        <v>4</v>
      </c>
      <c r="Q143" s="514"/>
      <c r="R143" s="514"/>
      <c r="S143" s="515"/>
      <c r="T143" s="513">
        <f>SUM(T86,IF(SUM(T130:W130)&gt;0,$D130,0),IF(SUM(T129:W129)&gt;0,$D129,0),IF(SUM(T131:W131)&gt;0,$D131,0),IF(SUM(T132:W132)&gt;0,$D132,0),IF(SUM(T133:W133)&gt;0,$D133,0),IF(SUM(T134:W134)&gt;0,$D134,0),IF(SUM(T127:W127)&gt;0,$D127,0),IF(SUM(T128:W128)&gt;0,$D128,0),IF(SUM(T126:W126)&gt;0,$D126,0),IF(SUM(T125:W125)&gt;0,$D125,0),IF(SUM(T124:W124)&gt;0,$D124,0),IF(SUM(T123:W123)&gt;0,$D123,0),IF(SUM(T122:W122)&gt;0,$D122,0),IF(SUM(T121:W121)&gt;0,$D121,0),IF(SUM(T120:W120)&gt;0,$D120,0),IF(SUM(T135:W135)&gt;0,$D135,0))</f>
        <v>4</v>
      </c>
      <c r="U143" s="514"/>
      <c r="V143" s="514"/>
      <c r="W143" s="515"/>
      <c r="X143" s="513">
        <f>SUM(X86,IF(SUM(X130:AA130)&gt;0,$D130,0),IF(SUM(X129:AA129)&gt;0,$D129,0),IF(SUM(X131:AA131)&gt;0,$D131,0),IF(SUM(X132:AA132)&gt;0,$D132,0),IF(SUM(X133:AA133)&gt;0,$D133,0),IF(SUM(X134:AA134)&gt;0,$D134,0),IF(SUM(X127:AA127)&gt;0,$D127,0),IF(SUM(X128:AA128)&gt;0,$D128,0),IF(SUM(X126:AA126)&gt;0,$D126,0),IF(SUM(X125:AA125)&gt;0,$D125,0),IF(SUM(X124:AA124)&gt;0,$D124,0),IF(SUM(X123:AA123)&gt;0,$D123,0),IF(SUM(X122:AA122)&gt;0,$D122,0),IF(SUM(X121:AA121)&gt;0,$D121,0),IF(SUM(X120:AA120)&gt;0,$D120,0),IF(SUM(X135:AA135)&gt;0,$D135,0))</f>
        <v>2</v>
      </c>
      <c r="Y143" s="514"/>
      <c r="Z143" s="514"/>
      <c r="AA143" s="515"/>
      <c r="AB143" s="513">
        <f>SUM(AB86,IF(SUM(AB130:AE130)&gt;0,$D130,0),IF(SUM(AB129:AE129)&gt;0,$D129,0),IF(SUM(AB131:AE131)&gt;0,$D131,0),IF(SUM(AB132:AE132)&gt;0,$D132,0),IF(SUM(AB133:AE133)&gt;0,$D133,0),IF(SUM(AB134:AE134)&gt;0,$D134,0),IF(SUM(AB127:AE127)&gt;0,$D127,0),IF(SUM(AB128:AE128)&gt;0,$D128,0),IF(SUM(AB126:AE126)&gt;0,$D126,0),IF(SUM(AB125:AE125)&gt;0,$D125,0),IF(SUM(AB124:AE124)&gt;0,$D124,0),IF(SUM(AB123:AE123)&gt;0,$D123,0),IF(SUM(AB122:AE122)&gt;0,$D122,0),IF(SUM(AB121:AE121)&gt;0,$D121,0),IF(SUM(AB120:AE120)&gt;0,$D120,0),IF(SUM(AB135:AE135)&gt;0,$D135,0))</f>
        <v>1</v>
      </c>
      <c r="AC143" s="514"/>
      <c r="AD143" s="514"/>
      <c r="AE143" s="515"/>
      <c r="AF143" s="513">
        <f>SUM(AF86,IF(SUM(AF130:AI130)&gt;0,$D130,0),IF(SUM(AF129:AI129)&gt;0,$D129,0),IF(SUM(AF131:AI131)&gt;0,$D131,0),IF(SUM(AF132:AI132)&gt;0,$D132,0),IF(SUM(AF133:AI133)&gt;0,$D133,0),IF(SUM(AF134:AI134)&gt;0,$D134,0),IF(SUM(AF127:AI127)&gt;0,$D127,0),IF(SUM(AF128:AI128)&gt;0,$D128,0),IF(SUM(AF126:AI126)&gt;0,$D126,0),IF(SUM(AF125:AI125)&gt;0,$D125,0),IF(SUM(AF124:AI124)&gt;0,$D124,0),IF(SUM(AF123:AI123)&gt;0,$D123,0),IF(SUM(AF122:AI122)&gt;0,$D122,0),IF(SUM(AF121:AI121)&gt;0,$D121,0),IF(SUM(AF120:AI120)&gt;0,$D120,0),IF(SUM(AF135:AI135)&gt;0,$D135,0))</f>
        <v>0</v>
      </c>
      <c r="AG143" s="514"/>
      <c r="AH143" s="514"/>
      <c r="AI143" s="515"/>
      <c r="AJ143" s="26">
        <f>SUM(L143:AI143)</f>
        <v>15</v>
      </c>
      <c r="AK143" s="318"/>
    </row>
    <row r="144" spans="1:40" ht="20.100000000000001" customHeight="1" thickBot="1">
      <c r="A144" s="662"/>
      <c r="B144" s="663"/>
      <c r="C144" s="663"/>
      <c r="D144" s="546"/>
      <c r="E144" s="546"/>
      <c r="F144" s="546"/>
      <c r="G144" s="603" t="s">
        <v>48</v>
      </c>
      <c r="H144" s="603"/>
      <c r="I144" s="603"/>
      <c r="J144" s="603"/>
      <c r="K144" s="603"/>
      <c r="L144" s="513">
        <f>SUM(L87,IF(SUM(L131:O131)&gt;0,$E131,0),IF(SUM(L130:O130)&gt;0,$E130,0),IF(SUM(L132:O132)&gt;0,$E132,0),IF(SUM(L133:O133)&gt;0,$E133,0),IF(SUM(L134:O134)&gt;0,$E134,0),IF(SUM(L135:O135)&gt;0,$E135,0),IF(SUM(L128:O128)&gt;0,$E128,0),IF(SUM(L129:O129)&gt;0,$E129,0),IF(SUM(L127:O127)&gt;0,$E127,0),IF(SUM(L126:O126)&gt;0,$E126,0),IF(SUM(L125:O125)&gt;0,$E125,0),IF(SUM(L124:O124)&gt;0,$E124,0),IF(SUM(L123:O123)&gt;0,$E123,0),IF(SUM(L122:O122)&gt;0,$E122,0),IF(SUM(L121:O121)&gt;0,$E121,0),IF(SUM(L120:O120)&gt;0,$E120,0))</f>
        <v>9</v>
      </c>
      <c r="M144" s="514"/>
      <c r="N144" s="514"/>
      <c r="O144" s="515"/>
      <c r="P144" s="513">
        <f>SUM(P87,IF(SUM(P131:S131)&gt;0,$E131,0),IF(SUM(P130:S130)&gt;0,$E130,0),IF(SUM(P132:S132)&gt;0,$E132,0),IF(SUM(P133:S133)&gt;0,$E133,0),IF(SUM(P134:S134)&gt;0,$E134,0),IF(SUM(P135:S135)&gt;0,$E135,0),IF(SUM(P128:S128)&gt;0,$E128,0),IF(SUM(P129:S129)&gt;0,$E129,0),IF(SUM(P127:S127)&gt;0,$E127,0),IF(SUM(P126:S126)&gt;0,$E126,0),IF(SUM(P125:S125)&gt;0,$E125,0),IF(SUM(P124:S124)&gt;0,$E124,0),IF(SUM(P123:S123)&gt;0,$E123,0),IF(SUM(P122:S122)&gt;0,$E122,0),IF(SUM(P121:S121)&gt;0,$E121,0),IF(SUM(P120:S120)&gt;0,$E120,0))</f>
        <v>13</v>
      </c>
      <c r="Q144" s="514"/>
      <c r="R144" s="514"/>
      <c r="S144" s="515"/>
      <c r="T144" s="513">
        <f>SUM(T87,IF(SUM(T131:W131)&gt;0,$E131,0),IF(SUM(T130:W130)&gt;0,$E130,0),IF(SUM(T132:W132)&gt;0,$E132,0),IF(SUM(T133:W133)&gt;0,$E133,0),IF(SUM(T134:W134)&gt;0,$E134,0),IF(SUM(T135:W135)&gt;0,$E135,0),IF(SUM(T128:W128)&gt;0,$E128,0),IF(SUM(T129:W129)&gt;0,$E129,0),IF(SUM(T127:W127)&gt;0,$E127,0),IF(SUM(T126:W126)&gt;0,$E126,0),IF(SUM(T125:W125)&gt;0,$E125,0),IF(SUM(T124:W124)&gt;0,$E124,0),IF(SUM(T123:W123)&gt;0,$E123,0),IF(SUM(T122:W122)&gt;0,$E122,0),IF(SUM(T121:W121)&gt;0,$E121,0),IF(SUM(T120:W120)&gt;0,$E120,0))</f>
        <v>12</v>
      </c>
      <c r="U144" s="514"/>
      <c r="V144" s="514"/>
      <c r="W144" s="515"/>
      <c r="X144" s="513">
        <f>SUM(X87,IF(SUM(X131:AA131)&gt;0,$E131,0),IF(SUM(X130:AA130)&gt;0,$E130,0),IF(SUM(X132:AA132)&gt;0,$E132,0),IF(SUM(X133:AA133)&gt;0,$E133,0),IF(SUM(X134:AA134)&gt;0,$E134,0),IF(SUM(X135:AA135)&gt;0,$E135,0),IF(SUM(X128:AA128)&gt;0,$E128,0),IF(SUM(X129:AA129)&gt;0,$E129,0),IF(SUM(X127:AA127)&gt;0,$E127,0),IF(SUM(X126:AA126)&gt;0,$E126,0),IF(SUM(X125:AA125)&gt;0,$E125,0),IF(SUM(X124:AA124)&gt;0,$E124,0),IF(SUM(X123:AA123)&gt;0,$E123,0),IF(SUM(X122:AA122)&gt;0,$E122,0),IF(SUM(X121:AA121)&gt;0,$E121,0),IF(SUM(X120:AA120)&gt;0,$E120,0))</f>
        <v>7</v>
      </c>
      <c r="Y144" s="514"/>
      <c r="Z144" s="514"/>
      <c r="AA144" s="515"/>
      <c r="AB144" s="513">
        <f>SUM(AB87,IF(SUM(AB131:AE131)&gt;0,$E131,0),IF(SUM(AB130:AE130)&gt;0,$E130,0),IF(SUM(AB132:AE132)&gt;0,$E132,0),IF(SUM(AB133:AE133)&gt;0,$E133,0),IF(SUM(AB134:AE134)&gt;0,$E134,0),IF(SUM(AB135:AE135)&gt;0,$E135,0),IF(SUM(AB128:AE128)&gt;0,$E128,0),IF(SUM(AB129:AE129)&gt;0,$E129,0),IF(SUM(AB127:AE127)&gt;0,$E127,0),IF(SUM(AB126:AE126)&gt;0,$E126,0),IF(SUM(AB125:AE125)&gt;0,$E125,0),IF(SUM(AB124:AE124)&gt;0,$E124,0),IF(SUM(AB123:AE123)&gt;0,$E123,0),IF(SUM(AB122:AE122)&gt;0,$E122,0),IF(SUM(AB121:AE121)&gt;0,$E121,0),IF(SUM(AB120:AE120)&gt;0,$E120,0))</f>
        <v>5</v>
      </c>
      <c r="AC144" s="514"/>
      <c r="AD144" s="514"/>
      <c r="AE144" s="515"/>
      <c r="AF144" s="513">
        <f>SUM(AF87,IF(SUM(AF131:AI131)&gt;0,$E131,0),IF(SUM(AF130:AI130)&gt;0,$E130,0),IF(SUM(AF132:AI132)&gt;0,$E132,0),IF(SUM(AF133:AI133)&gt;0,$E133,0),IF(SUM(AF134:AI134)&gt;0,$E134,0),IF(SUM(AF135:AI135)&gt;0,$E135,0),IF(SUM(AF128:AI128)&gt;0,$E128,0),IF(SUM(AF129:AI129)&gt;0,$E129,0),IF(SUM(AF127:AI127)&gt;0,$E127,0),IF(SUM(AF126:AI126)&gt;0,$E126,0),IF(SUM(AF125:AI125)&gt;0,$E125,0),IF(SUM(AF124:AI124)&gt;0,$E124,0),IF(SUM(AF123:AI123)&gt;0,$E123,0),IF(SUM(AF122:AI122)&gt;0,$E122,0),IF(SUM(AF121:AI121)&gt;0,$E121,0),IF(SUM(AF120:AI120)&gt;0,$E120,0))</f>
        <v>2</v>
      </c>
      <c r="AG144" s="514"/>
      <c r="AH144" s="514"/>
      <c r="AI144" s="515"/>
      <c r="AJ144" s="26">
        <f>SUM(L144:AI144)</f>
        <v>48</v>
      </c>
      <c r="AK144" s="318"/>
    </row>
    <row r="145" spans="1:37" ht="20.100000000000001" customHeight="1" thickBot="1">
      <c r="A145" s="662"/>
      <c r="B145" s="663"/>
      <c r="C145" s="663"/>
      <c r="D145" s="546"/>
      <c r="E145" s="546"/>
      <c r="F145" s="546"/>
      <c r="G145" s="602" t="s">
        <v>23</v>
      </c>
      <c r="H145" s="602"/>
      <c r="I145" s="602"/>
      <c r="J145" s="602"/>
      <c r="K145" s="602"/>
      <c r="L145" s="507">
        <f>SUM(L88,IF(SUM(L132:O132)&gt;0,$F132,0),IF(SUM(L131:O131)&gt;0,$F131,0),IF(SUM(L133:O133)&gt;0,$F133,0),IF(SUM(L134:O134)&gt;0,$F134,0),IF(SUM(L135:O135)&gt;0,$F135,0),IF(SUM(L121:O121)&gt;0,$F121,0),IF(SUM(L129:O129)&gt;0,$F129,0),IF(SUM(L130:O130)&gt;0,$F130,0),IF(SUM(L128:O128)&gt;0,$F128,0),IF(SUM(L127:O127)&gt;0,$F127,0),IF(SUM(L126:O126)&gt;0,$F126,0),IF(SUM(L125:O125)&gt;0,$F125,0),IF(SUM(L124:O124)&gt;0,$F124,0),IF(SUM(L123:O123)&gt;0,$F123,0),IF(SUM(L122:O122)&gt;0,$F122,0),IF(SUM(L120:O120)&gt;0,$F120,0))</f>
        <v>30</v>
      </c>
      <c r="M145" s="508"/>
      <c r="N145" s="508"/>
      <c r="O145" s="509"/>
      <c r="P145" s="507">
        <f>SUM(P88,IF(SUM(P132:S132)&gt;0,$F132,0),IF(SUM(P131:S131)&gt;0,$F131,0),IF(SUM(P133:S133)&gt;0,$F133,0),IF(SUM(P134:S134)&gt;0,$F134,0),IF(SUM(P135:S135)&gt;0,$F135,0),IF(SUM(P121:S121)&gt;0,$F121,0),IF(SUM(P129:S129)&gt;0,$F129,0),IF(SUM(P130:S130)&gt;0,$F130,0),IF(SUM(P128:S128)&gt;0,$F128,0),IF(SUM(P127:S127)&gt;0,$F127,0),IF(SUM(P126:S126)&gt;0,$F126,0),IF(SUM(P125:S125)&gt;0,$F125,0),IF(SUM(P124:S124)&gt;0,$F124,0),IF(SUM(P123:S123)&gt;0,$F123,0),IF(SUM(P122:S122)&gt;0,$F122,0),IF(SUM(P120:S120)&gt;0,$F120,0))</f>
        <v>30</v>
      </c>
      <c r="Q145" s="508"/>
      <c r="R145" s="508"/>
      <c r="S145" s="509"/>
      <c r="T145" s="507">
        <f>SUM(T88,IF(SUM(T132:W132)&gt;0,$F132,0),IF(SUM(T131:W131)&gt;0,$F131,0),IF(SUM(T133:W133)&gt;0,$F133,0),IF(SUM(T134:W134)&gt;0,$F134,0),IF(SUM(T135:W135)&gt;0,$F135,0),IF(SUM(T121:W121)&gt;0,$F121,0),IF(SUM(T129:W129)&gt;0,$F129,0),IF(SUM(T130:W130)&gt;0,$F130,0),IF(SUM(T128:W128)&gt;0,$F128,0),IF(SUM(T127:W127)&gt;0,$F127,0),IF(SUM(T126:W126)&gt;0,$F126,0),IF(SUM(T125:W125)&gt;0,$F125,0),IF(SUM(T124:W124)&gt;0,$F124,0),IF(SUM(T123:W123)&gt;0,$F123,0),IF(SUM(T122:W122)&gt;0,$F122,0),IF(SUM(T120:W120)&gt;0,$F120,0))</f>
        <v>30</v>
      </c>
      <c r="U145" s="508"/>
      <c r="V145" s="508"/>
      <c r="W145" s="509"/>
      <c r="X145" s="507">
        <f>SUM(X88,IF(SUM(X132:AA132)&gt;0,$F132,0),IF(SUM(X131:AA131)&gt;0,$F131,0),IF(SUM(X133:AA133)&gt;0,$F133,0),IF(SUM(X134:AA134)&gt;0,$F134,0),IF(SUM(X135:AA135)&gt;0,$F135,0),IF(SUM(X121:AA121)&gt;0,$F121,0),IF(SUM(X129:AA129)&gt;0,$F129,0),IF(SUM(X130:AA130)&gt;0,$F130,0),IF(SUM(X128:AA128)&gt;0,$F128,0),IF(SUM(X127:AA127)&gt;0,$F127,0),IF(SUM(X126:AA126)&gt;0,$F126,0),IF(SUM(X125:AA125)&gt;0,$F125,0),IF(SUM(X124:AA124)&gt;0,$F124,0),IF(SUM(X123:AA123)&gt;0,$F123,0),IF(SUM(X122:AA122)&gt;0,$F122,0),IF(SUM(X120:AA120)&gt;0,$F120,0))</f>
        <v>15</v>
      </c>
      <c r="Y145" s="508"/>
      <c r="Z145" s="508"/>
      <c r="AA145" s="509"/>
      <c r="AB145" s="507">
        <f>SUM(AB88,IF(SUM(AB132:AE132)&gt;0,$F132,0),IF(SUM(AB131:AE131)&gt;0,$F131,0),IF(SUM(AB133:AE133)&gt;0,$F133,0),IF(SUM(AB134:AE134)&gt;0,$F134,0),IF(SUM(AB135:AE135)&gt;0,$F135,0),IF(SUM(AB121:AE121)&gt;0,$F121,0),IF(SUM(AB129:AE129)&gt;0,$F129,0),IF(SUM(AB130:AE130)&gt;0,$F130,0),IF(SUM(AB128:AE128)&gt;0,$F128,0),IF(SUM(AB127:AE127)&gt;0,$F127,0),IF(SUM(AB126:AE126)&gt;0,$F126,0),IF(SUM(AB125:AE125)&gt;0,$F125,0),IF(SUM(AB124:AE124)&gt;0,$F124,0),IF(SUM(AB123:AE123)&gt;0,$F123,0),IF(SUM(AB122:AE122)&gt;0,$F122,0),IF(SUM(AB120:AE120)&gt;0,$F120,0))</f>
        <v>8</v>
      </c>
      <c r="AC145" s="508"/>
      <c r="AD145" s="508"/>
      <c r="AE145" s="509"/>
      <c r="AF145" s="507">
        <f>SUM(AF88,IF(SUM(AF132:AI132)&gt;0,$F132,0),IF(SUM(AF131:AI131)&gt;0,$F131,0),IF(SUM(AF133:AI133)&gt;0,$F133,0),IF(SUM(AF134:AI134)&gt;0,$F134,0),IF(SUM(AF135:AI135)&gt;0,$F135,0),IF(SUM(AF121:AI121)&gt;0,$F121,0),IF(SUM(AF129:AI129)&gt;0,$F129,0),IF(SUM(AF130:AI130)&gt;0,$F130,0),IF(SUM(AF128:AI128)&gt;0,$F128,0),IF(SUM(AF127:AI127)&gt;0,$F127,0),IF(SUM(AF126:AI126)&gt;0,$F126,0),IF(SUM(AF125:AI125)&gt;0,$F125,0),IF(SUM(AF124:AI124)&gt;0,$F124,0),IF(SUM(AF123:AI123)&gt;0,$F123,0),IF(SUM(AF122:AI122)&gt;0,$F122,0),IF(SUM(AF120:AI120)&gt;0,$F120,0))</f>
        <v>2</v>
      </c>
      <c r="AG145" s="508"/>
      <c r="AH145" s="508"/>
      <c r="AI145" s="509"/>
      <c r="AJ145" s="26">
        <f>SUM(L145:AI145)</f>
        <v>115</v>
      </c>
      <c r="AK145" s="318"/>
    </row>
    <row r="146" spans="1:37" ht="18" customHeight="1">
      <c r="A146" s="381" t="s">
        <v>49</v>
      </c>
      <c r="B146" s="27"/>
      <c r="C146" s="27"/>
      <c r="D146" s="27"/>
      <c r="E146" s="49"/>
      <c r="F146" s="49"/>
      <c r="G146" s="84"/>
      <c r="H146" s="48"/>
      <c r="I146" s="48"/>
      <c r="J146" s="48"/>
      <c r="K146" s="48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X146" s="370"/>
      <c r="Y146" s="371"/>
      <c r="Z146" s="371"/>
      <c r="AA146" s="371"/>
      <c r="AB146" s="371"/>
      <c r="AC146" s="371"/>
      <c r="AD146" s="371"/>
      <c r="AE146" s="371"/>
      <c r="AF146" s="336"/>
      <c r="AG146" s="336"/>
      <c r="AH146" s="336"/>
      <c r="AI146" s="354"/>
      <c r="AK146" s="318"/>
    </row>
    <row r="147" spans="1:37" ht="18" customHeight="1">
      <c r="A147" s="382"/>
      <c r="B147" s="140" t="str">
        <f>$B$41</f>
        <v xml:space="preserve">1. Dla studentów I roku studiów stacjonarnych I stopnia wszystkie formy zajęć dydaktycznych przewidziane w planie studiów są obowiązkowe. </v>
      </c>
      <c r="C147" s="27"/>
      <c r="D147" s="27"/>
      <c r="E147" s="27"/>
      <c r="F147" s="27"/>
      <c r="G147" s="27"/>
      <c r="H147" s="27"/>
      <c r="I147" s="27"/>
      <c r="J147" s="27"/>
      <c r="K147" s="27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X147" s="343"/>
      <c r="Y147" s="63" t="str">
        <f>$Y$41</f>
        <v>Obowiązuje od roku akademickiego: 2023/2024</v>
      </c>
      <c r="Z147" s="63"/>
      <c r="AA147" s="63"/>
      <c r="AB147" s="63"/>
      <c r="AC147" s="63"/>
      <c r="AD147" s="63"/>
      <c r="AE147" s="63"/>
      <c r="AI147" s="356"/>
      <c r="AK147" s="318"/>
    </row>
    <row r="148" spans="1:37" ht="18" customHeight="1">
      <c r="A148" s="383"/>
      <c r="B148" s="140" t="str">
        <f>$B$42</f>
        <v xml:space="preserve">Na wyższych latach obowiązkowe są: ćwiczenia audytoryjne, laboratoryjne, lektoraty, zajęcia: sportowe, terenowe, projektowe, plenerowe i seminaria.  </v>
      </c>
      <c r="C148" s="27"/>
      <c r="D148" s="27"/>
      <c r="E148" s="27"/>
      <c r="F148" s="27"/>
      <c r="G148" s="27"/>
      <c r="H148" s="27"/>
      <c r="I148" s="27"/>
      <c r="J148" s="27"/>
      <c r="K148" s="27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343"/>
      <c r="Y148" s="138" t="s">
        <v>50</v>
      </c>
      <c r="Z148" s="140"/>
      <c r="AA148" s="140"/>
      <c r="AB148" s="63"/>
      <c r="AC148" s="140"/>
      <c r="AD148" s="140"/>
      <c r="AE148" s="63"/>
      <c r="AI148" s="356"/>
    </row>
    <row r="149" spans="1:37" ht="18" customHeight="1">
      <c r="A149" s="383"/>
      <c r="B149" s="140" t="str">
        <f>$B$43</f>
        <v>2. Studentów obowiązuje zaliczenie na ocenę wszystkich przedmiotów.</v>
      </c>
      <c r="C149" s="27"/>
      <c r="D149" s="27"/>
      <c r="E149" s="29"/>
      <c r="F149" s="29"/>
      <c r="G149" s="29"/>
      <c r="H149" s="29"/>
      <c r="I149" s="29"/>
      <c r="J149" s="29"/>
      <c r="K149" s="29"/>
      <c r="L149" s="61"/>
      <c r="M149" s="61"/>
      <c r="N149" s="61"/>
      <c r="O149" s="61"/>
      <c r="P149" s="61"/>
      <c r="Q149" s="61"/>
      <c r="R149" s="61"/>
      <c r="S149" s="61"/>
      <c r="T149" s="61"/>
      <c r="U149" s="170"/>
      <c r="V149" s="61"/>
      <c r="W149" s="61"/>
      <c r="X149" s="343"/>
      <c r="Y149" s="140" t="s">
        <v>51</v>
      </c>
      <c r="Z149" s="140" t="s">
        <v>52</v>
      </c>
      <c r="AA149" s="63"/>
      <c r="AB149" s="63"/>
      <c r="AC149" s="63"/>
      <c r="AD149" s="63"/>
      <c r="AE149" s="63"/>
      <c r="AI149" s="356"/>
    </row>
    <row r="150" spans="1:37" ht="18" customHeight="1">
      <c r="A150" s="383"/>
      <c r="B150" s="140" t="str">
        <f>$B$44</f>
        <v>3. Studentów obowiązuje zaliczenie na ocenę praktyki zawodowej w wymiarze 4 tygodni (4 pkt. ECTS).</v>
      </c>
      <c r="C150" s="27"/>
      <c r="D150" s="27"/>
      <c r="E150" s="27"/>
      <c r="F150" s="27"/>
      <c r="G150" s="27"/>
      <c r="H150" s="27"/>
      <c r="I150" s="27"/>
      <c r="J150" s="27"/>
      <c r="K150" s="27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343"/>
      <c r="Y150" s="140" t="s">
        <v>53</v>
      </c>
      <c r="Z150" s="140" t="s">
        <v>54</v>
      </c>
      <c r="AA150" s="171"/>
      <c r="AB150" s="63"/>
      <c r="AC150" s="171"/>
      <c r="AD150" s="63"/>
      <c r="AE150" s="63"/>
      <c r="AI150" s="356"/>
    </row>
    <row r="151" spans="1:37" ht="18" customHeight="1">
      <c r="A151" s="383"/>
      <c r="B151" s="140" t="str">
        <f>$B$45</f>
        <v xml:space="preserve">4. Język obcy do wyboru spośród: 1. Język angielski. 2. Język niemiecki. 3. Język rosyjski. </v>
      </c>
      <c r="C151" s="27"/>
      <c r="D151" s="27"/>
      <c r="E151" s="27"/>
      <c r="F151" s="27"/>
      <c r="G151" s="27"/>
      <c r="H151" s="30"/>
      <c r="I151" s="30"/>
      <c r="J151" s="30"/>
      <c r="K151" s="30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343"/>
      <c r="Y151" s="140" t="s">
        <v>26</v>
      </c>
      <c r="Z151" s="140" t="s">
        <v>55</v>
      </c>
      <c r="AA151" s="63"/>
      <c r="AB151" s="63"/>
      <c r="AC151" s="63"/>
      <c r="AD151" s="63"/>
      <c r="AE151" s="63"/>
      <c r="AI151" s="356"/>
    </row>
    <row r="152" spans="1:37" ht="18" customHeight="1">
      <c r="A152" s="383"/>
      <c r="B152" s="140" t="str">
        <f>$B$46</f>
        <v>5. Język obcy 1-3 semstr 1 ECTS, 4 semestr 2 ECTS.</v>
      </c>
      <c r="C152" s="29"/>
      <c r="D152" s="27"/>
      <c r="E152" s="27"/>
      <c r="F152" s="27"/>
      <c r="G152" s="27"/>
      <c r="H152" s="27"/>
      <c r="I152" s="27"/>
      <c r="J152" s="27"/>
      <c r="K152" s="57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343"/>
      <c r="Y152" s="140" t="s">
        <v>56</v>
      </c>
      <c r="Z152" s="140" t="s">
        <v>57</v>
      </c>
      <c r="AA152" s="63"/>
      <c r="AB152" s="63"/>
      <c r="AC152" s="63"/>
      <c r="AD152" s="63"/>
      <c r="AE152" s="63"/>
      <c r="AI152" s="356"/>
    </row>
    <row r="153" spans="1:37" ht="18" customHeight="1">
      <c r="A153" s="384"/>
      <c r="B153" s="140" t="str">
        <f>$B$47</f>
        <v>6. Warunkiem zaliczenia ostatniego semestru Seminarium dyplomowego jest przygotowanie i złożenie pracy dyplomowej w systemie APD.</v>
      </c>
      <c r="C153" s="2"/>
      <c r="D153" s="2"/>
      <c r="E153" s="2"/>
      <c r="F153" s="2"/>
      <c r="G153" s="2"/>
      <c r="H153" s="2"/>
      <c r="I153" s="2"/>
      <c r="J153" s="2"/>
      <c r="K153" s="2"/>
      <c r="L153" s="63"/>
      <c r="M153" s="63"/>
      <c r="N153" s="63"/>
      <c r="O153" s="63"/>
      <c r="P153" s="63"/>
      <c r="Q153" s="60"/>
      <c r="R153" s="60"/>
      <c r="S153" s="60"/>
      <c r="T153" s="60"/>
      <c r="U153" s="60"/>
      <c r="V153" s="60"/>
      <c r="W153" s="60"/>
      <c r="X153" s="343"/>
      <c r="Y153" s="140" t="s">
        <v>58</v>
      </c>
      <c r="Z153" s="140" t="s">
        <v>59</v>
      </c>
      <c r="AA153" s="63"/>
      <c r="AB153" s="63"/>
      <c r="AC153" s="63"/>
      <c r="AD153" s="63"/>
      <c r="AE153" s="63"/>
      <c r="AI153" s="356"/>
    </row>
    <row r="154" spans="1:37" ht="18" customHeight="1">
      <c r="A154" s="384"/>
      <c r="B154" s="140" t="str">
        <f>$B$48</f>
        <v xml:space="preserve">7. Możliwość realizacji metodą synchroniczną wykładów, które zostaną zaplanowane do realizacji w piątki 
</v>
      </c>
      <c r="D154" s="2"/>
      <c r="E154" s="2"/>
      <c r="F154" s="2"/>
      <c r="G154" s="2"/>
      <c r="H154" s="2"/>
      <c r="I154" s="2"/>
      <c r="J154" s="2"/>
      <c r="K154" s="2"/>
      <c r="L154" s="63"/>
      <c r="M154" s="63"/>
      <c r="N154" s="63"/>
      <c r="O154" s="63"/>
      <c r="P154" s="63"/>
      <c r="Q154" s="60"/>
      <c r="R154" s="60"/>
      <c r="S154" s="60"/>
      <c r="T154" s="60"/>
      <c r="U154" s="60"/>
      <c r="V154" s="60"/>
      <c r="W154" s="60"/>
      <c r="X154" s="343"/>
      <c r="Y154" s="140" t="s">
        <v>60</v>
      </c>
      <c r="Z154" s="140" t="s">
        <v>61</v>
      </c>
      <c r="AA154" s="63"/>
      <c r="AB154" s="63"/>
      <c r="AC154" s="63"/>
      <c r="AD154" s="63"/>
      <c r="AE154" s="63"/>
      <c r="AI154" s="356"/>
    </row>
    <row r="155" spans="1:37" ht="18" customHeight="1" thickBot="1">
      <c r="A155" s="384"/>
      <c r="B155" s="140" t="str">
        <f>$B$49</f>
        <v>(zgodnie z harmonogramem zjazdów i rozkładem zajęć).</v>
      </c>
      <c r="D155" s="2"/>
      <c r="E155" s="2"/>
      <c r="F155" s="2"/>
      <c r="G155" s="2"/>
      <c r="H155" s="2"/>
      <c r="I155" s="2"/>
      <c r="J155" s="2"/>
      <c r="K155" s="2"/>
      <c r="L155" s="63"/>
      <c r="M155" s="63"/>
      <c r="N155" s="63"/>
      <c r="O155" s="63"/>
      <c r="P155" s="63"/>
      <c r="Q155" s="60"/>
      <c r="R155" s="60"/>
      <c r="S155" s="60"/>
      <c r="T155" s="60"/>
      <c r="U155" s="60"/>
      <c r="V155" s="60"/>
      <c r="W155" s="60"/>
      <c r="X155" s="343"/>
      <c r="Y155" s="173"/>
      <c r="Z155" s="140" t="s">
        <v>62</v>
      </c>
      <c r="AA155" s="63"/>
      <c r="AB155" s="63"/>
      <c r="AC155" s="63"/>
      <c r="AD155" s="63"/>
      <c r="AE155" s="63"/>
      <c r="AI155" s="356"/>
    </row>
    <row r="156" spans="1:37" ht="15" customHeight="1" thickBot="1">
      <c r="A156" s="384"/>
      <c r="B156" s="31"/>
      <c r="D156" s="2"/>
      <c r="E156" s="2"/>
      <c r="F156" s="2"/>
      <c r="G156" s="2"/>
      <c r="H156" s="2"/>
      <c r="I156" s="2"/>
      <c r="J156" s="2"/>
      <c r="K156" s="2"/>
      <c r="L156" s="63"/>
      <c r="M156" s="63"/>
      <c r="N156" s="63"/>
      <c r="O156" s="63"/>
      <c r="P156" s="63"/>
      <c r="Q156" s="60"/>
      <c r="R156" s="60"/>
      <c r="S156" s="60"/>
      <c r="T156" s="60"/>
      <c r="U156" s="60"/>
      <c r="V156" s="60"/>
      <c r="W156" s="60"/>
      <c r="X156" s="343"/>
      <c r="Y156" s="431"/>
      <c r="Z156" s="432" t="s">
        <v>265</v>
      </c>
      <c r="AA156" s="60"/>
      <c r="AB156" s="63"/>
      <c r="AC156" s="63"/>
      <c r="AD156" s="63"/>
      <c r="AE156" s="63"/>
      <c r="AI156" s="356"/>
    </row>
    <row r="157" spans="1:37" ht="20.100000000000001" customHeight="1" thickBot="1">
      <c r="A157" s="100"/>
      <c r="B157" s="403"/>
      <c r="C157" s="403"/>
      <c r="D157" s="403"/>
      <c r="E157" s="404"/>
      <c r="F157" s="404"/>
      <c r="G157" s="404"/>
      <c r="H157" s="404"/>
      <c r="I157" s="404"/>
      <c r="J157" s="404"/>
      <c r="K157" s="403"/>
      <c r="L157" s="406"/>
      <c r="M157" s="406"/>
      <c r="N157" s="406"/>
      <c r="O157" s="406"/>
      <c r="P157" s="406"/>
      <c r="Q157" s="406"/>
      <c r="R157" s="406"/>
      <c r="S157" s="406"/>
      <c r="T157" s="406"/>
      <c r="U157" s="407"/>
      <c r="V157" s="407"/>
      <c r="W157" s="407"/>
      <c r="X157" s="510" t="s">
        <v>93</v>
      </c>
      <c r="Y157" s="511"/>
      <c r="Z157" s="511"/>
      <c r="AA157" s="511"/>
      <c r="AB157" s="511"/>
      <c r="AC157" s="511"/>
      <c r="AD157" s="511"/>
      <c r="AE157" s="511"/>
      <c r="AF157" s="511"/>
      <c r="AG157" s="511"/>
      <c r="AH157" s="511"/>
      <c r="AI157" s="512"/>
    </row>
    <row r="158" spans="1:37" ht="20.100000000000001" customHeight="1">
      <c r="A158" s="583"/>
      <c r="B158" s="584"/>
      <c r="C158" s="584"/>
      <c r="D158" s="585" t="str">
        <f>'nie dot 1'!$D$3</f>
        <v>PLAN  STUDIÓW  NR  IX</v>
      </c>
      <c r="E158" s="586"/>
      <c r="F158" s="586"/>
      <c r="G158" s="586"/>
      <c r="H158" s="586"/>
      <c r="I158" s="586"/>
      <c r="J158" s="586"/>
      <c r="K158" s="586"/>
      <c r="L158" s="586"/>
      <c r="M158" s="586"/>
      <c r="N158" s="586"/>
      <c r="O158" s="586"/>
      <c r="P158" s="586"/>
      <c r="Q158" s="586"/>
      <c r="R158" s="586"/>
      <c r="S158" s="586"/>
      <c r="T158" s="586"/>
      <c r="U158" s="586"/>
      <c r="V158" s="586"/>
      <c r="W158" s="586"/>
      <c r="X158" s="352"/>
      <c r="Y158" s="353"/>
      <c r="Z158" s="353"/>
      <c r="AA158" s="353"/>
      <c r="AB158" s="353"/>
      <c r="AC158" s="353"/>
      <c r="AD158" s="353"/>
      <c r="AE158" s="353"/>
      <c r="AF158" s="336"/>
      <c r="AG158" s="336"/>
      <c r="AH158" s="336"/>
      <c r="AI158" s="354"/>
    </row>
    <row r="159" spans="1:37" ht="20.100000000000001" customHeight="1">
      <c r="A159" s="589" t="s">
        <v>1</v>
      </c>
      <c r="B159" s="590"/>
      <c r="C159" s="590"/>
      <c r="D159" s="587"/>
      <c r="E159" s="588"/>
      <c r="F159" s="588"/>
      <c r="G159" s="588"/>
      <c r="H159" s="588"/>
      <c r="I159" s="588"/>
      <c r="J159" s="588"/>
      <c r="K159" s="588"/>
      <c r="L159" s="588"/>
      <c r="M159" s="588"/>
      <c r="N159" s="588"/>
      <c r="O159" s="588"/>
      <c r="P159" s="588"/>
      <c r="Q159" s="588"/>
      <c r="R159" s="588"/>
      <c r="S159" s="588"/>
      <c r="T159" s="588"/>
      <c r="U159" s="588"/>
      <c r="V159" s="588"/>
      <c r="W159" s="588"/>
      <c r="X159" s="355"/>
      <c r="Y159" s="137"/>
      <c r="Z159" s="137"/>
      <c r="AA159" s="137"/>
      <c r="AB159" s="137"/>
      <c r="AC159" s="137"/>
      <c r="AD159" s="137"/>
      <c r="AE159" s="137"/>
      <c r="AI159" s="356"/>
    </row>
    <row r="160" spans="1:37" s="54" customFormat="1" ht="20.100000000000001" customHeight="1">
      <c r="A160" s="372"/>
      <c r="C160" s="51"/>
      <c r="D160" s="3" t="s">
        <v>143</v>
      </c>
      <c r="E160" s="52"/>
      <c r="F160" s="52"/>
      <c r="G160" s="52"/>
      <c r="I160" s="4" t="s">
        <v>126</v>
      </c>
      <c r="J160" s="52"/>
      <c r="K160" s="52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9"/>
      <c r="W160" s="139"/>
      <c r="X160" s="357"/>
      <c r="Y160" s="140"/>
      <c r="Z160" s="140"/>
      <c r="AA160" s="140"/>
      <c r="AB160" s="140"/>
      <c r="AC160" s="140"/>
      <c r="AD160" s="140"/>
      <c r="AE160" s="140"/>
      <c r="AI160" s="358"/>
      <c r="AJ160" s="53"/>
      <c r="AK160" s="312"/>
    </row>
    <row r="161" spans="1:43" ht="20.100000000000001" customHeight="1">
      <c r="A161" s="591"/>
      <c r="B161" s="592"/>
      <c r="C161" s="592"/>
      <c r="D161" s="3" t="s">
        <v>2</v>
      </c>
      <c r="E161" s="3"/>
      <c r="F161" s="3"/>
      <c r="G161" s="3"/>
      <c r="I161" s="4" t="s">
        <v>3</v>
      </c>
      <c r="J161" s="4"/>
      <c r="K161" s="4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40"/>
      <c r="W161" s="140"/>
      <c r="X161" s="359"/>
      <c r="Y161" s="143"/>
      <c r="Z161" s="143"/>
      <c r="AA161" s="143"/>
      <c r="AB161" s="143"/>
      <c r="AC161" s="143"/>
      <c r="AD161" s="143"/>
      <c r="AE161" s="143"/>
      <c r="AI161" s="356"/>
    </row>
    <row r="162" spans="1:43" ht="20.100000000000001" customHeight="1">
      <c r="A162" s="591"/>
      <c r="B162" s="592"/>
      <c r="C162" s="592"/>
      <c r="D162" s="3" t="s">
        <v>4</v>
      </c>
      <c r="E162" s="3"/>
      <c r="F162" s="3"/>
      <c r="G162" s="3"/>
      <c r="I162" s="4" t="s">
        <v>155</v>
      </c>
      <c r="J162" s="4"/>
      <c r="K162" s="4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40"/>
      <c r="W162" s="140"/>
      <c r="X162" s="359"/>
      <c r="Y162" s="143"/>
      <c r="Z162" s="143"/>
      <c r="AA162" s="143"/>
      <c r="AB162" s="143"/>
      <c r="AC162" s="143"/>
      <c r="AD162" s="143"/>
      <c r="AE162" s="143"/>
      <c r="AI162" s="356"/>
    </row>
    <row r="163" spans="1:43" ht="20.100000000000001" customHeight="1">
      <c r="A163" s="591"/>
      <c r="B163" s="592"/>
      <c r="C163" s="592"/>
      <c r="D163" s="3" t="s">
        <v>6</v>
      </c>
      <c r="E163" s="3"/>
      <c r="F163" s="3"/>
      <c r="G163" s="3"/>
      <c r="I163" s="4" t="s">
        <v>7</v>
      </c>
      <c r="J163" s="4"/>
      <c r="K163" s="4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40"/>
      <c r="W163" s="140"/>
      <c r="X163" s="595" t="s">
        <v>238</v>
      </c>
      <c r="Y163" s="596"/>
      <c r="Z163" s="596"/>
      <c r="AA163" s="596"/>
      <c r="AB163" s="596"/>
      <c r="AC163" s="596"/>
      <c r="AD163" s="596"/>
      <c r="AE163" s="596"/>
      <c r="AF163" s="596"/>
      <c r="AG163" s="596"/>
      <c r="AH163" s="596"/>
      <c r="AI163" s="597"/>
    </row>
    <row r="164" spans="1:43" ht="20.100000000000001" customHeight="1">
      <c r="A164" s="593"/>
      <c r="B164" s="594"/>
      <c r="C164" s="594"/>
      <c r="D164" s="3" t="s">
        <v>8</v>
      </c>
      <c r="E164" s="3"/>
      <c r="F164" s="3"/>
      <c r="G164" s="3"/>
      <c r="I164" s="5" t="s">
        <v>148</v>
      </c>
      <c r="J164" s="6"/>
      <c r="K164" s="4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40"/>
      <c r="W164" s="140"/>
      <c r="X164" s="595" t="s">
        <v>239</v>
      </c>
      <c r="Y164" s="596"/>
      <c r="Z164" s="596"/>
      <c r="AA164" s="596"/>
      <c r="AB164" s="596"/>
      <c r="AC164" s="596"/>
      <c r="AD164" s="596"/>
      <c r="AE164" s="596"/>
      <c r="AF164" s="596"/>
      <c r="AG164" s="596"/>
      <c r="AH164" s="596"/>
      <c r="AI164" s="597"/>
    </row>
    <row r="165" spans="1:43" ht="19.5" customHeight="1" thickBot="1">
      <c r="A165" s="591"/>
      <c r="B165" s="592"/>
      <c r="C165" s="592"/>
      <c r="D165" s="7"/>
      <c r="E165" s="2"/>
      <c r="F165" s="2"/>
      <c r="G165" s="2"/>
      <c r="H165" s="6"/>
      <c r="I165" s="4"/>
      <c r="J165" s="6"/>
      <c r="K165" s="4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40"/>
      <c r="W165" s="140"/>
      <c r="X165" s="359"/>
      <c r="Y165" s="143"/>
      <c r="Z165" s="143"/>
      <c r="AA165" s="143"/>
      <c r="AB165" s="143"/>
      <c r="AC165" s="143"/>
      <c r="AD165" s="143"/>
      <c r="AE165" s="143"/>
      <c r="AI165" s="356"/>
    </row>
    <row r="166" spans="1:43" ht="6" customHeight="1" thickBot="1">
      <c r="A166" s="390"/>
      <c r="B166" s="41"/>
      <c r="C166" s="41"/>
      <c r="D166" s="42"/>
      <c r="E166" s="42"/>
      <c r="F166" s="42"/>
      <c r="G166" s="42"/>
      <c r="H166" s="42"/>
      <c r="I166" s="42"/>
      <c r="J166" s="42"/>
      <c r="K166" s="43"/>
      <c r="L166" s="200"/>
      <c r="M166" s="200"/>
      <c r="N166" s="200"/>
      <c r="O166" s="200"/>
      <c r="P166" s="200"/>
      <c r="Q166" s="200"/>
      <c r="R166" s="200"/>
      <c r="S166" s="200"/>
      <c r="T166" s="200"/>
      <c r="U166" s="200"/>
      <c r="V166" s="201"/>
      <c r="W166" s="201"/>
      <c r="X166" s="202"/>
      <c r="Y166" s="202"/>
      <c r="Z166" s="202"/>
      <c r="AA166" s="202"/>
      <c r="AB166" s="202"/>
      <c r="AC166" s="202"/>
      <c r="AD166" s="202"/>
      <c r="AE166" s="202"/>
      <c r="AF166" s="202"/>
      <c r="AG166" s="202"/>
      <c r="AH166" s="202"/>
      <c r="AI166" s="391"/>
    </row>
    <row r="167" spans="1:43" ht="20.100000000000001" customHeight="1" thickBot="1">
      <c r="A167" s="568" t="s">
        <v>9</v>
      </c>
      <c r="B167" s="569" t="s">
        <v>10</v>
      </c>
      <c r="C167" s="569"/>
      <c r="D167" s="570" t="s">
        <v>11</v>
      </c>
      <c r="E167" s="570"/>
      <c r="F167" s="570"/>
      <c r="G167" s="649" t="s">
        <v>12</v>
      </c>
      <c r="H167" s="649"/>
      <c r="I167" s="649"/>
      <c r="J167" s="649"/>
      <c r="K167" s="649"/>
      <c r="L167" s="572" t="s">
        <v>76</v>
      </c>
      <c r="M167" s="572"/>
      <c r="N167" s="572"/>
      <c r="O167" s="572"/>
      <c r="P167" s="572"/>
      <c r="Q167" s="572"/>
      <c r="R167" s="572"/>
      <c r="S167" s="572"/>
      <c r="T167" s="572"/>
      <c r="U167" s="572"/>
      <c r="V167" s="572"/>
      <c r="W167" s="572"/>
      <c r="X167" s="572"/>
      <c r="Y167" s="572"/>
      <c r="Z167" s="572"/>
      <c r="AA167" s="572"/>
      <c r="AB167" s="572"/>
      <c r="AC167" s="572"/>
      <c r="AD167" s="572"/>
      <c r="AE167" s="572"/>
      <c r="AF167" s="572"/>
      <c r="AG167" s="572"/>
      <c r="AH167" s="572"/>
      <c r="AI167" s="573"/>
    </row>
    <row r="168" spans="1:43" ht="20.100000000000001" customHeight="1" thickBot="1">
      <c r="A168" s="568"/>
      <c r="B168" s="569"/>
      <c r="C168" s="569"/>
      <c r="D168" s="570"/>
      <c r="E168" s="570"/>
      <c r="F168" s="570"/>
      <c r="G168" s="633" t="s">
        <v>14</v>
      </c>
      <c r="H168" s="634" t="s">
        <v>15</v>
      </c>
      <c r="I168" s="634"/>
      <c r="J168" s="634"/>
      <c r="K168" s="634"/>
      <c r="L168" s="531" t="s">
        <v>163</v>
      </c>
      <c r="M168" s="531"/>
      <c r="N168" s="531"/>
      <c r="O168" s="531"/>
      <c r="P168" s="531" t="s">
        <v>164</v>
      </c>
      <c r="Q168" s="531"/>
      <c r="R168" s="531"/>
      <c r="S168" s="531"/>
      <c r="T168" s="531" t="s">
        <v>165</v>
      </c>
      <c r="U168" s="531"/>
      <c r="V168" s="531"/>
      <c r="W168" s="531"/>
      <c r="X168" s="531" t="s">
        <v>166</v>
      </c>
      <c r="Y168" s="531"/>
      <c r="Z168" s="531"/>
      <c r="AA168" s="531"/>
      <c r="AB168" s="531" t="s">
        <v>167</v>
      </c>
      <c r="AC168" s="531"/>
      <c r="AD168" s="531"/>
      <c r="AE168" s="531"/>
      <c r="AF168" s="575" t="s">
        <v>168</v>
      </c>
      <c r="AG168" s="575"/>
      <c r="AH168" s="575"/>
      <c r="AI168" s="576"/>
    </row>
    <row r="169" spans="1:43" ht="20.100000000000001" customHeight="1" thickBot="1">
      <c r="A169" s="568"/>
      <c r="B169" s="569"/>
      <c r="C169" s="569"/>
      <c r="D169" s="577" t="s">
        <v>21</v>
      </c>
      <c r="E169" s="578" t="s">
        <v>22</v>
      </c>
      <c r="F169" s="579" t="s">
        <v>23</v>
      </c>
      <c r="G169" s="633"/>
      <c r="H169" s="605" t="s">
        <v>24</v>
      </c>
      <c r="I169" s="605" t="s">
        <v>25</v>
      </c>
      <c r="J169" s="605" t="s">
        <v>26</v>
      </c>
      <c r="K169" s="610" t="s">
        <v>27</v>
      </c>
      <c r="L169" s="581" t="s">
        <v>240</v>
      </c>
      <c r="M169" s="581"/>
      <c r="N169" s="581"/>
      <c r="O169" s="581"/>
      <c r="P169" s="581"/>
      <c r="Q169" s="581"/>
      <c r="R169" s="581"/>
      <c r="S169" s="581"/>
      <c r="T169" s="581"/>
      <c r="U169" s="581"/>
      <c r="V169" s="581"/>
      <c r="W169" s="581"/>
      <c r="X169" s="581"/>
      <c r="Y169" s="581"/>
      <c r="Z169" s="581"/>
      <c r="AA169" s="581"/>
      <c r="AB169" s="581"/>
      <c r="AC169" s="581"/>
      <c r="AD169" s="581"/>
      <c r="AE169" s="581"/>
      <c r="AF169" s="581"/>
      <c r="AG169" s="581"/>
      <c r="AH169" s="581"/>
      <c r="AI169" s="582"/>
    </row>
    <row r="170" spans="1:43" ht="20.100000000000001" customHeight="1" thickBot="1">
      <c r="A170" s="568"/>
      <c r="B170" s="569"/>
      <c r="C170" s="569"/>
      <c r="D170" s="577"/>
      <c r="E170" s="578"/>
      <c r="F170" s="579"/>
      <c r="G170" s="633"/>
      <c r="H170" s="605"/>
      <c r="I170" s="605"/>
      <c r="J170" s="605"/>
      <c r="K170" s="610"/>
      <c r="L170" s="523" t="s">
        <v>24</v>
      </c>
      <c r="M170" s="525" t="s">
        <v>25</v>
      </c>
      <c r="N170" s="519" t="s">
        <v>28</v>
      </c>
      <c r="O170" s="521" t="s">
        <v>29</v>
      </c>
      <c r="P170" s="523" t="s">
        <v>24</v>
      </c>
      <c r="Q170" s="525" t="s">
        <v>25</v>
      </c>
      <c r="R170" s="519" t="s">
        <v>28</v>
      </c>
      <c r="S170" s="521" t="s">
        <v>29</v>
      </c>
      <c r="T170" s="523" t="s">
        <v>24</v>
      </c>
      <c r="U170" s="525" t="s">
        <v>25</v>
      </c>
      <c r="V170" s="519" t="s">
        <v>28</v>
      </c>
      <c r="W170" s="521" t="s">
        <v>29</v>
      </c>
      <c r="X170" s="523" t="s">
        <v>24</v>
      </c>
      <c r="Y170" s="525" t="s">
        <v>25</v>
      </c>
      <c r="Z170" s="519" t="s">
        <v>28</v>
      </c>
      <c r="AA170" s="521" t="s">
        <v>29</v>
      </c>
      <c r="AB170" s="523" t="s">
        <v>24</v>
      </c>
      <c r="AC170" s="525" t="s">
        <v>25</v>
      </c>
      <c r="AD170" s="519" t="s">
        <v>28</v>
      </c>
      <c r="AE170" s="521" t="s">
        <v>29</v>
      </c>
      <c r="AF170" s="523" t="s">
        <v>24</v>
      </c>
      <c r="AG170" s="525" t="s">
        <v>25</v>
      </c>
      <c r="AH170" s="519" t="s">
        <v>28</v>
      </c>
      <c r="AI170" s="527" t="s">
        <v>29</v>
      </c>
    </row>
    <row r="171" spans="1:43" ht="20.100000000000001" customHeight="1" thickBot="1">
      <c r="A171" s="627"/>
      <c r="B171" s="648"/>
      <c r="C171" s="648"/>
      <c r="D171" s="651"/>
      <c r="E171" s="652"/>
      <c r="F171" s="653"/>
      <c r="G171" s="650"/>
      <c r="H171" s="646"/>
      <c r="I171" s="646"/>
      <c r="J171" s="646"/>
      <c r="K171" s="647"/>
      <c r="L171" s="524"/>
      <c r="M171" s="526"/>
      <c r="N171" s="520"/>
      <c r="O171" s="522"/>
      <c r="P171" s="524"/>
      <c r="Q171" s="526"/>
      <c r="R171" s="520"/>
      <c r="S171" s="522"/>
      <c r="T171" s="524"/>
      <c r="U171" s="526"/>
      <c r="V171" s="520"/>
      <c r="W171" s="522"/>
      <c r="X171" s="524"/>
      <c r="Y171" s="526"/>
      <c r="Z171" s="520"/>
      <c r="AA171" s="522"/>
      <c r="AB171" s="524"/>
      <c r="AC171" s="526"/>
      <c r="AD171" s="520"/>
      <c r="AE171" s="522"/>
      <c r="AF171" s="524"/>
      <c r="AG171" s="526"/>
      <c r="AH171" s="520"/>
      <c r="AI171" s="528"/>
    </row>
    <row r="172" spans="1:43" s="141" customFormat="1" ht="18" customHeight="1" thickBot="1">
      <c r="A172" s="471" t="s">
        <v>157</v>
      </c>
      <c r="B172" s="554" t="s">
        <v>273</v>
      </c>
      <c r="C172" s="554"/>
      <c r="D172" s="555"/>
      <c r="E172" s="555"/>
      <c r="F172" s="476"/>
      <c r="G172" s="476"/>
      <c r="H172" s="555"/>
      <c r="I172" s="555"/>
      <c r="J172" s="555"/>
      <c r="K172" s="555"/>
      <c r="L172" s="555"/>
      <c r="M172" s="555"/>
      <c r="N172" s="555"/>
      <c r="O172" s="555"/>
      <c r="P172" s="555"/>
      <c r="Q172" s="555"/>
      <c r="R172" s="555"/>
      <c r="S172" s="555"/>
      <c r="T172" s="555"/>
      <c r="U172" s="555"/>
      <c r="V172" s="555"/>
      <c r="W172" s="555"/>
      <c r="X172" s="555"/>
      <c r="Y172" s="555"/>
      <c r="Z172" s="555"/>
      <c r="AA172" s="555"/>
      <c r="AB172" s="555"/>
      <c r="AC172" s="555"/>
      <c r="AD172" s="555"/>
      <c r="AE172" s="555"/>
      <c r="AF172" s="555"/>
      <c r="AG172" s="555"/>
      <c r="AH172" s="555"/>
      <c r="AI172" s="555"/>
      <c r="AJ172" s="555"/>
      <c r="AK172" s="555"/>
      <c r="AL172" s="555"/>
      <c r="AM172" s="555"/>
      <c r="AN172" s="555"/>
      <c r="AO172" s="555"/>
      <c r="AP172" s="555"/>
      <c r="AQ172" s="703"/>
    </row>
    <row r="173" spans="1:43" ht="19.5" customHeight="1">
      <c r="A173" s="394" t="s">
        <v>31</v>
      </c>
      <c r="B173" s="276" t="s">
        <v>256</v>
      </c>
      <c r="C173" s="327"/>
      <c r="D173" s="14"/>
      <c r="E173" s="15">
        <v>2</v>
      </c>
      <c r="F173" s="82">
        <v>2</v>
      </c>
      <c r="G173" s="81">
        <f t="shared" ref="G173:G182" si="42">SUM(H173:K173)</f>
        <v>25</v>
      </c>
      <c r="H173" s="15">
        <f t="shared" ref="H173:H183" si="43">L173+P173+T173+X173+AB173+AF173</f>
        <v>15</v>
      </c>
      <c r="I173" s="15">
        <f t="shared" ref="I173:I183" si="44">M173+Q173+U173+Y173+AC173+AG173</f>
        <v>10</v>
      </c>
      <c r="J173" s="15">
        <f t="shared" ref="J173:J183" si="45">N173+R173+V173+Z173+AD173+AH173</f>
        <v>0</v>
      </c>
      <c r="K173" s="82">
        <f t="shared" ref="K173:K183" si="46">O173+S173+W173+AA173+AE173+AI173</f>
        <v>0</v>
      </c>
      <c r="L173" s="149"/>
      <c r="M173" s="118"/>
      <c r="N173" s="118"/>
      <c r="O173" s="120"/>
      <c r="P173" s="121">
        <v>0</v>
      </c>
      <c r="Q173" s="118"/>
      <c r="R173" s="118"/>
      <c r="S173" s="120"/>
      <c r="T173" s="121">
        <v>0</v>
      </c>
      <c r="U173" s="118"/>
      <c r="V173" s="118"/>
      <c r="W173" s="120"/>
      <c r="X173" s="121"/>
      <c r="Y173" s="118"/>
      <c r="Z173" s="118"/>
      <c r="AA173" s="120"/>
      <c r="AB173" s="121">
        <v>15</v>
      </c>
      <c r="AC173" s="118">
        <v>10</v>
      </c>
      <c r="AD173" s="329"/>
      <c r="AE173" s="70"/>
      <c r="AF173" s="328"/>
      <c r="AG173" s="329"/>
      <c r="AH173" s="118"/>
      <c r="AI173" s="83"/>
      <c r="AK173" s="312">
        <v>0</v>
      </c>
    </row>
    <row r="174" spans="1:43" ht="20.100000000000001" customHeight="1">
      <c r="A174" s="277" t="s">
        <v>33</v>
      </c>
      <c r="B174" s="22" t="s">
        <v>213</v>
      </c>
      <c r="C174" s="218"/>
      <c r="D174" s="14"/>
      <c r="E174" s="18">
        <v>2</v>
      </c>
      <c r="F174" s="82">
        <v>2</v>
      </c>
      <c r="G174" s="299">
        <f>SUM(H174:K174)</f>
        <v>20</v>
      </c>
      <c r="H174" s="18">
        <f t="shared" si="43"/>
        <v>10</v>
      </c>
      <c r="I174" s="18">
        <f t="shared" si="44"/>
        <v>10</v>
      </c>
      <c r="J174" s="18">
        <f t="shared" si="45"/>
        <v>0</v>
      </c>
      <c r="K174" s="78">
        <f t="shared" si="46"/>
        <v>0</v>
      </c>
      <c r="L174" s="69"/>
      <c r="M174" s="92"/>
      <c r="N174" s="92"/>
      <c r="O174" s="124"/>
      <c r="P174" s="123"/>
      <c r="Q174" s="92"/>
      <c r="R174" s="92"/>
      <c r="S174" s="124"/>
      <c r="T174" s="123"/>
      <c r="U174" s="92"/>
      <c r="V174" s="92"/>
      <c r="W174" s="124"/>
      <c r="X174" s="123">
        <v>10</v>
      </c>
      <c r="Y174" s="118">
        <v>10</v>
      </c>
      <c r="Z174" s="92"/>
      <c r="AA174" s="124"/>
      <c r="AB174" s="123"/>
      <c r="AC174" s="92"/>
      <c r="AD174" s="92"/>
      <c r="AE174" s="72"/>
      <c r="AF174" s="123"/>
      <c r="AG174" s="92"/>
      <c r="AH174" s="92"/>
      <c r="AI174" s="79"/>
      <c r="AK174" s="312">
        <v>0</v>
      </c>
    </row>
    <row r="175" spans="1:43" ht="20.100000000000001" customHeight="1">
      <c r="A175" s="277" t="s">
        <v>34</v>
      </c>
      <c r="B175" s="276" t="s">
        <v>107</v>
      </c>
      <c r="C175" s="46"/>
      <c r="D175" s="37">
        <v>1</v>
      </c>
      <c r="E175" s="18">
        <v>1</v>
      </c>
      <c r="F175" s="78">
        <v>4</v>
      </c>
      <c r="G175" s="77">
        <f t="shared" si="42"/>
        <v>20</v>
      </c>
      <c r="H175" s="18">
        <f t="shared" si="43"/>
        <v>10</v>
      </c>
      <c r="I175" s="18">
        <f t="shared" si="44"/>
        <v>10</v>
      </c>
      <c r="J175" s="18">
        <f t="shared" si="45"/>
        <v>0</v>
      </c>
      <c r="K175" s="78">
        <f t="shared" si="46"/>
        <v>0</v>
      </c>
      <c r="L175" s="69"/>
      <c r="M175" s="92"/>
      <c r="N175" s="92"/>
      <c r="O175" s="124"/>
      <c r="P175" s="123"/>
      <c r="Q175" s="92"/>
      <c r="R175" s="92"/>
      <c r="S175" s="124"/>
      <c r="T175" s="123"/>
      <c r="U175" s="92"/>
      <c r="V175" s="92"/>
      <c r="W175" s="124"/>
      <c r="X175" s="119">
        <v>10</v>
      </c>
      <c r="Y175" s="118">
        <v>10</v>
      </c>
      <c r="Z175" s="92"/>
      <c r="AA175" s="124"/>
      <c r="AB175" s="123"/>
      <c r="AC175" s="92"/>
      <c r="AD175" s="92"/>
      <c r="AE175" s="124"/>
      <c r="AF175" s="123"/>
      <c r="AG175" s="92"/>
      <c r="AH175" s="92"/>
      <c r="AI175" s="79"/>
      <c r="AK175" s="312">
        <v>0</v>
      </c>
    </row>
    <row r="176" spans="1:43" ht="20.100000000000001" customHeight="1">
      <c r="A176" s="277" t="s">
        <v>35</v>
      </c>
      <c r="B176" s="22" t="s">
        <v>108</v>
      </c>
      <c r="C176" s="90"/>
      <c r="D176" s="14">
        <v>1</v>
      </c>
      <c r="E176" s="15">
        <v>1</v>
      </c>
      <c r="F176" s="83">
        <v>5</v>
      </c>
      <c r="G176" s="81">
        <f t="shared" si="42"/>
        <v>30</v>
      </c>
      <c r="H176" s="18">
        <f t="shared" si="43"/>
        <v>20</v>
      </c>
      <c r="I176" s="18">
        <f t="shared" si="44"/>
        <v>10</v>
      </c>
      <c r="J176" s="18">
        <f t="shared" si="45"/>
        <v>0</v>
      </c>
      <c r="K176" s="78">
        <f t="shared" si="46"/>
        <v>0</v>
      </c>
      <c r="L176" s="69">
        <v>0</v>
      </c>
      <c r="M176" s="118"/>
      <c r="N176" s="118"/>
      <c r="O176" s="120"/>
      <c r="P176" s="123">
        <v>0</v>
      </c>
      <c r="Q176" s="118"/>
      <c r="R176" s="118"/>
      <c r="S176" s="120"/>
      <c r="T176" s="123">
        <v>0</v>
      </c>
      <c r="U176" s="118"/>
      <c r="V176" s="118"/>
      <c r="W176" s="124"/>
      <c r="X176" s="119">
        <v>20</v>
      </c>
      <c r="Y176" s="118">
        <v>10</v>
      </c>
      <c r="Z176" s="92"/>
      <c r="AA176" s="120"/>
      <c r="AB176" s="123"/>
      <c r="AC176" s="92"/>
      <c r="AD176" s="118"/>
      <c r="AE176" s="124"/>
      <c r="AF176" s="121">
        <v>0</v>
      </c>
      <c r="AG176" s="118"/>
      <c r="AH176" s="118"/>
      <c r="AI176" s="83"/>
      <c r="AK176" s="312">
        <v>10</v>
      </c>
    </row>
    <row r="177" spans="1:37" ht="20.100000000000001" customHeight="1">
      <c r="A177" s="277" t="s">
        <v>37</v>
      </c>
      <c r="B177" s="276" t="s">
        <v>109</v>
      </c>
      <c r="C177" s="46"/>
      <c r="D177" s="37"/>
      <c r="E177" s="18">
        <v>2</v>
      </c>
      <c r="F177" s="79">
        <v>4</v>
      </c>
      <c r="G177" s="77">
        <f t="shared" si="42"/>
        <v>20</v>
      </c>
      <c r="H177" s="18">
        <f t="shared" si="43"/>
        <v>10</v>
      </c>
      <c r="I177" s="18">
        <f t="shared" si="44"/>
        <v>10</v>
      </c>
      <c r="J177" s="18">
        <f t="shared" si="45"/>
        <v>0</v>
      </c>
      <c r="K177" s="78">
        <f t="shared" si="46"/>
        <v>0</v>
      </c>
      <c r="L177" s="69">
        <v>0</v>
      </c>
      <c r="M177" s="92"/>
      <c r="N177" s="92"/>
      <c r="O177" s="124"/>
      <c r="P177" s="123">
        <v>0</v>
      </c>
      <c r="Q177" s="92"/>
      <c r="R177" s="92"/>
      <c r="S177" s="124"/>
      <c r="T177" s="123"/>
      <c r="U177" s="92"/>
      <c r="V177" s="92"/>
      <c r="W177" s="124"/>
      <c r="X177" s="123"/>
      <c r="Y177" s="92"/>
      <c r="Z177" s="92"/>
      <c r="AA177" s="124"/>
      <c r="AB177" s="123"/>
      <c r="AC177" s="92"/>
      <c r="AD177" s="92"/>
      <c r="AE177" s="124"/>
      <c r="AF177" s="123">
        <v>10</v>
      </c>
      <c r="AG177" s="92">
        <v>10</v>
      </c>
      <c r="AH177" s="92"/>
      <c r="AI177" s="79"/>
      <c r="AK177" s="312">
        <v>0</v>
      </c>
    </row>
    <row r="178" spans="1:37" ht="20.100000000000001" customHeight="1">
      <c r="A178" s="277" t="s">
        <v>39</v>
      </c>
      <c r="B178" s="276" t="s">
        <v>110</v>
      </c>
      <c r="C178" s="45"/>
      <c r="D178" s="37">
        <v>1</v>
      </c>
      <c r="E178" s="18">
        <v>1</v>
      </c>
      <c r="F178" s="79">
        <v>8</v>
      </c>
      <c r="G178" s="77">
        <f t="shared" si="42"/>
        <v>35</v>
      </c>
      <c r="H178" s="18">
        <f t="shared" si="43"/>
        <v>20</v>
      </c>
      <c r="I178" s="18">
        <f t="shared" si="44"/>
        <v>15</v>
      </c>
      <c r="J178" s="18">
        <f t="shared" si="45"/>
        <v>0</v>
      </c>
      <c r="K178" s="78">
        <f t="shared" si="46"/>
        <v>0</v>
      </c>
      <c r="L178" s="69"/>
      <c r="M178" s="92"/>
      <c r="N178" s="92"/>
      <c r="O178" s="124"/>
      <c r="P178" s="123"/>
      <c r="Q178" s="92"/>
      <c r="R178" s="92"/>
      <c r="S178" s="124"/>
      <c r="T178" s="123"/>
      <c r="U178" s="92"/>
      <c r="V178" s="92"/>
      <c r="W178" s="124"/>
      <c r="X178" s="123"/>
      <c r="Y178" s="92"/>
      <c r="Z178" s="92"/>
      <c r="AA178" s="124"/>
      <c r="AB178" s="119">
        <v>20</v>
      </c>
      <c r="AC178" s="92">
        <v>15</v>
      </c>
      <c r="AD178" s="92"/>
      <c r="AE178" s="124"/>
      <c r="AF178" s="123"/>
      <c r="AG178" s="92"/>
      <c r="AH178" s="92"/>
      <c r="AI178" s="79"/>
      <c r="AK178" s="312">
        <v>0</v>
      </c>
    </row>
    <row r="179" spans="1:37" ht="20.100000000000001" customHeight="1">
      <c r="A179" s="277" t="s">
        <v>41</v>
      </c>
      <c r="B179" s="93" t="s">
        <v>156</v>
      </c>
      <c r="C179" s="45"/>
      <c r="D179" s="37">
        <v>1</v>
      </c>
      <c r="E179" s="18">
        <v>1</v>
      </c>
      <c r="F179" s="78">
        <v>6</v>
      </c>
      <c r="G179" s="77">
        <f t="shared" si="42"/>
        <v>25</v>
      </c>
      <c r="H179" s="18">
        <f t="shared" si="43"/>
        <v>10</v>
      </c>
      <c r="I179" s="18">
        <f t="shared" si="44"/>
        <v>0</v>
      </c>
      <c r="J179" s="18">
        <f t="shared" si="45"/>
        <v>15</v>
      </c>
      <c r="K179" s="78">
        <f t="shared" si="46"/>
        <v>0</v>
      </c>
      <c r="L179" s="69">
        <v>0</v>
      </c>
      <c r="M179" s="92"/>
      <c r="N179" s="92"/>
      <c r="O179" s="124"/>
      <c r="P179" s="123">
        <v>0</v>
      </c>
      <c r="Q179" s="92"/>
      <c r="R179" s="92"/>
      <c r="S179" s="124"/>
      <c r="T179" s="123"/>
      <c r="U179" s="92"/>
      <c r="V179" s="92"/>
      <c r="W179" s="124"/>
      <c r="X179" s="123"/>
      <c r="Y179" s="92"/>
      <c r="Z179" s="92"/>
      <c r="AA179" s="124"/>
      <c r="AB179" s="119">
        <v>10</v>
      </c>
      <c r="AC179" s="92"/>
      <c r="AD179" s="118">
        <v>15</v>
      </c>
      <c r="AE179" s="124"/>
      <c r="AF179" s="123"/>
      <c r="AG179" s="92"/>
      <c r="AH179" s="92"/>
      <c r="AI179" s="79"/>
      <c r="AK179" s="312">
        <v>5</v>
      </c>
    </row>
    <row r="180" spans="1:37" ht="20.100000000000001" customHeight="1">
      <c r="A180" s="277" t="s">
        <v>42</v>
      </c>
      <c r="B180" s="276" t="s">
        <v>111</v>
      </c>
      <c r="C180" s="45"/>
      <c r="D180" s="37">
        <v>1</v>
      </c>
      <c r="E180" s="18">
        <v>1</v>
      </c>
      <c r="F180" s="78">
        <v>7</v>
      </c>
      <c r="G180" s="77">
        <f t="shared" si="42"/>
        <v>30</v>
      </c>
      <c r="H180" s="18">
        <f t="shared" si="43"/>
        <v>20</v>
      </c>
      <c r="I180" s="18">
        <f t="shared" si="44"/>
        <v>10</v>
      </c>
      <c r="J180" s="18">
        <f t="shared" si="45"/>
        <v>0</v>
      </c>
      <c r="K180" s="78">
        <f t="shared" si="46"/>
        <v>0</v>
      </c>
      <c r="L180" s="69">
        <v>0</v>
      </c>
      <c r="M180" s="92"/>
      <c r="N180" s="92"/>
      <c r="O180" s="124"/>
      <c r="P180" s="123">
        <v>0</v>
      </c>
      <c r="Q180" s="92"/>
      <c r="R180" s="92"/>
      <c r="S180" s="124"/>
      <c r="T180" s="123">
        <v>0</v>
      </c>
      <c r="U180" s="92"/>
      <c r="V180" s="92"/>
      <c r="W180" s="124"/>
      <c r="X180" s="123"/>
      <c r="Y180" s="92"/>
      <c r="Z180" s="92"/>
      <c r="AA180" s="124"/>
      <c r="AB180" s="123">
        <v>0</v>
      </c>
      <c r="AC180" s="92"/>
      <c r="AD180" s="92"/>
      <c r="AE180" s="124"/>
      <c r="AF180" s="119">
        <v>20</v>
      </c>
      <c r="AG180" s="118">
        <v>10</v>
      </c>
      <c r="AH180" s="92"/>
      <c r="AI180" s="79"/>
      <c r="AK180" s="312">
        <v>10</v>
      </c>
    </row>
    <row r="181" spans="1:37" ht="20.100000000000001" customHeight="1">
      <c r="A181" s="277" t="s">
        <v>86</v>
      </c>
      <c r="B181" s="220" t="s">
        <v>112</v>
      </c>
      <c r="C181" s="219"/>
      <c r="D181" s="37"/>
      <c r="E181" s="18">
        <v>2</v>
      </c>
      <c r="F181" s="78">
        <v>4</v>
      </c>
      <c r="G181" s="77">
        <f t="shared" si="42"/>
        <v>25</v>
      </c>
      <c r="H181" s="18">
        <f t="shared" si="43"/>
        <v>15</v>
      </c>
      <c r="I181" s="18">
        <f t="shared" si="44"/>
        <v>10</v>
      </c>
      <c r="J181" s="18">
        <f t="shared" si="45"/>
        <v>0</v>
      </c>
      <c r="K181" s="78">
        <f t="shared" si="46"/>
        <v>0</v>
      </c>
      <c r="L181" s="69">
        <v>0</v>
      </c>
      <c r="M181" s="92"/>
      <c r="N181" s="92"/>
      <c r="O181" s="124"/>
      <c r="P181" s="123">
        <v>0</v>
      </c>
      <c r="Q181" s="92"/>
      <c r="R181" s="92"/>
      <c r="S181" s="124"/>
      <c r="T181" s="123"/>
      <c r="U181" s="92"/>
      <c r="V181" s="92"/>
      <c r="W181" s="124"/>
      <c r="X181" s="123"/>
      <c r="Y181" s="92"/>
      <c r="Z181" s="92"/>
      <c r="AA181" s="124"/>
      <c r="AB181" s="123">
        <v>15</v>
      </c>
      <c r="AC181" s="92">
        <v>10</v>
      </c>
      <c r="AD181" s="92"/>
      <c r="AE181" s="124"/>
      <c r="AF181" s="123"/>
      <c r="AG181" s="92"/>
      <c r="AH181" s="92"/>
      <c r="AI181" s="79"/>
      <c r="AK181" s="312">
        <v>0</v>
      </c>
    </row>
    <row r="182" spans="1:37" ht="20.100000000000001" customHeight="1">
      <c r="A182" s="277" t="s">
        <v>88</v>
      </c>
      <c r="B182" s="22" t="s">
        <v>231</v>
      </c>
      <c r="C182" s="218"/>
      <c r="D182" s="37"/>
      <c r="E182" s="18">
        <v>2</v>
      </c>
      <c r="F182" s="78">
        <v>5</v>
      </c>
      <c r="G182" s="77">
        <f t="shared" si="42"/>
        <v>25</v>
      </c>
      <c r="H182" s="18">
        <f t="shared" si="43"/>
        <v>15</v>
      </c>
      <c r="I182" s="18">
        <f t="shared" si="44"/>
        <v>10</v>
      </c>
      <c r="J182" s="18">
        <f t="shared" si="45"/>
        <v>0</v>
      </c>
      <c r="K182" s="78">
        <f t="shared" si="46"/>
        <v>0</v>
      </c>
      <c r="L182" s="69"/>
      <c r="M182" s="92"/>
      <c r="N182" s="92"/>
      <c r="O182" s="124"/>
      <c r="P182" s="123"/>
      <c r="Q182" s="92"/>
      <c r="R182" s="92"/>
      <c r="S182" s="124"/>
      <c r="T182" s="123"/>
      <c r="U182" s="92"/>
      <c r="V182" s="92"/>
      <c r="W182" s="124"/>
      <c r="X182" s="123"/>
      <c r="Y182" s="69"/>
      <c r="Z182" s="92"/>
      <c r="AA182" s="124"/>
      <c r="AB182" s="123"/>
      <c r="AC182" s="92"/>
      <c r="AD182" s="92"/>
      <c r="AE182" s="72"/>
      <c r="AF182" s="123">
        <v>15</v>
      </c>
      <c r="AG182" s="92">
        <v>10</v>
      </c>
      <c r="AH182" s="92"/>
      <c r="AI182" s="79"/>
      <c r="AK182" s="312">
        <v>0</v>
      </c>
    </row>
    <row r="183" spans="1:37" ht="20.100000000000001" customHeight="1">
      <c r="A183" s="277" t="s">
        <v>90</v>
      </c>
      <c r="B183" s="276" t="s">
        <v>101</v>
      </c>
      <c r="C183" s="295"/>
      <c r="D183" s="37"/>
      <c r="E183" s="18">
        <v>2</v>
      </c>
      <c r="F183" s="79">
        <v>4</v>
      </c>
      <c r="G183" s="77">
        <f>SUM(H183:K183)</f>
        <v>30</v>
      </c>
      <c r="H183" s="18">
        <f t="shared" si="43"/>
        <v>0</v>
      </c>
      <c r="I183" s="18">
        <f t="shared" si="44"/>
        <v>0</v>
      </c>
      <c r="J183" s="18">
        <f t="shared" si="45"/>
        <v>0</v>
      </c>
      <c r="K183" s="78">
        <f t="shared" si="46"/>
        <v>30</v>
      </c>
      <c r="L183" s="69">
        <v>0</v>
      </c>
      <c r="M183" s="92"/>
      <c r="N183" s="92"/>
      <c r="O183" s="124"/>
      <c r="P183" s="123">
        <v>0</v>
      </c>
      <c r="Q183" s="92"/>
      <c r="R183" s="92"/>
      <c r="S183" s="124"/>
      <c r="T183" s="123">
        <v>0</v>
      </c>
      <c r="U183" s="130"/>
      <c r="V183" s="130"/>
      <c r="W183" s="124"/>
      <c r="X183" s="123"/>
      <c r="Y183" s="130"/>
      <c r="Z183" s="130"/>
      <c r="AA183" s="131"/>
      <c r="AB183" s="123"/>
      <c r="AC183" s="130"/>
      <c r="AD183" s="130"/>
      <c r="AE183" s="131">
        <v>15</v>
      </c>
      <c r="AF183" s="123"/>
      <c r="AG183" s="130"/>
      <c r="AH183" s="130"/>
      <c r="AI183" s="395">
        <v>15</v>
      </c>
      <c r="AK183" s="312">
        <v>60</v>
      </c>
    </row>
    <row r="184" spans="1:37" ht="20.100000000000001" customHeight="1" thickBot="1">
      <c r="A184" s="277" t="s">
        <v>95</v>
      </c>
      <c r="B184" s="276" t="s">
        <v>134</v>
      </c>
      <c r="C184" s="295"/>
      <c r="D184" s="37"/>
      <c r="E184" s="19">
        <v>1</v>
      </c>
      <c r="F184" s="78">
        <v>4</v>
      </c>
      <c r="G184" s="77"/>
      <c r="H184" s="18"/>
      <c r="I184" s="18"/>
      <c r="J184" s="18"/>
      <c r="K184" s="78"/>
      <c r="L184" s="69"/>
      <c r="M184" s="92"/>
      <c r="N184" s="92"/>
      <c r="O184" s="124"/>
      <c r="P184" s="123"/>
      <c r="Q184" s="92"/>
      <c r="R184" s="92"/>
      <c r="S184" s="124"/>
      <c r="T184" s="123"/>
      <c r="U184" s="130"/>
      <c r="V184" s="130"/>
      <c r="W184" s="124"/>
      <c r="X184" s="123"/>
      <c r="Y184" s="130"/>
      <c r="Z184" s="130"/>
      <c r="AA184" s="66" t="s">
        <v>145</v>
      </c>
      <c r="AB184" s="123"/>
      <c r="AC184" s="130"/>
      <c r="AD184" s="130"/>
      <c r="AE184" s="131"/>
      <c r="AF184" s="123"/>
      <c r="AG184" s="130"/>
      <c r="AH184" s="130"/>
      <c r="AI184" s="395"/>
    </row>
    <row r="185" spans="1:37" ht="42.6" customHeight="1" thickBot="1">
      <c r="A185" s="277" t="s">
        <v>96</v>
      </c>
      <c r="B185" s="645" t="s">
        <v>144</v>
      </c>
      <c r="C185" s="557"/>
      <c r="D185" s="64"/>
      <c r="E185" s="65"/>
      <c r="F185" s="80">
        <v>10</v>
      </c>
      <c r="G185" s="299"/>
      <c r="H185" s="18"/>
      <c r="I185" s="18"/>
      <c r="J185" s="18"/>
      <c r="K185" s="78"/>
      <c r="L185" s="69"/>
      <c r="M185" s="92"/>
      <c r="N185" s="92"/>
      <c r="O185" s="124"/>
      <c r="P185" s="123"/>
      <c r="Q185" s="92"/>
      <c r="R185" s="92"/>
      <c r="S185" s="124"/>
      <c r="T185" s="123"/>
      <c r="U185" s="92"/>
      <c r="V185" s="92"/>
      <c r="W185" s="124"/>
      <c r="X185" s="123"/>
      <c r="Y185" s="92"/>
      <c r="Z185" s="92"/>
      <c r="AA185" s="124"/>
      <c r="AB185" s="123"/>
      <c r="AC185" s="92"/>
      <c r="AD185" s="92"/>
      <c r="AE185" s="124"/>
      <c r="AF185" s="123"/>
      <c r="AG185" s="92"/>
      <c r="AH185" s="92"/>
      <c r="AI185" s="437" t="s">
        <v>145</v>
      </c>
    </row>
    <row r="186" spans="1:37" ht="20.100000000000001" customHeight="1" thickTop="1" thickBot="1">
      <c r="A186" s="400"/>
      <c r="B186" s="611" t="s">
        <v>44</v>
      </c>
      <c r="C186" s="611"/>
      <c r="D186" s="560">
        <f t="shared" ref="D186:AI186" si="47">SUM(D173:D185)</f>
        <v>5</v>
      </c>
      <c r="E186" s="560">
        <f t="shared" si="47"/>
        <v>18</v>
      </c>
      <c r="F186" s="614">
        <f t="shared" si="47"/>
        <v>65</v>
      </c>
      <c r="G186" s="616">
        <f t="shared" si="47"/>
        <v>285</v>
      </c>
      <c r="H186" s="560">
        <f t="shared" si="47"/>
        <v>145</v>
      </c>
      <c r="I186" s="560">
        <f t="shared" si="47"/>
        <v>95</v>
      </c>
      <c r="J186" s="560">
        <f t="shared" si="47"/>
        <v>15</v>
      </c>
      <c r="K186" s="614">
        <f t="shared" si="47"/>
        <v>30</v>
      </c>
      <c r="L186" s="305">
        <f t="shared" si="47"/>
        <v>0</v>
      </c>
      <c r="M186" s="205">
        <f t="shared" si="47"/>
        <v>0</v>
      </c>
      <c r="N186" s="205">
        <f t="shared" si="47"/>
        <v>0</v>
      </c>
      <c r="O186" s="208">
        <f t="shared" si="47"/>
        <v>0</v>
      </c>
      <c r="P186" s="209">
        <f t="shared" si="47"/>
        <v>0</v>
      </c>
      <c r="Q186" s="205">
        <f t="shared" si="47"/>
        <v>0</v>
      </c>
      <c r="R186" s="205">
        <f t="shared" si="47"/>
        <v>0</v>
      </c>
      <c r="S186" s="208">
        <f t="shared" si="47"/>
        <v>0</v>
      </c>
      <c r="T186" s="209">
        <f t="shared" si="47"/>
        <v>0</v>
      </c>
      <c r="U186" s="205">
        <f t="shared" si="47"/>
        <v>0</v>
      </c>
      <c r="V186" s="205">
        <f t="shared" si="47"/>
        <v>0</v>
      </c>
      <c r="W186" s="208">
        <f t="shared" si="47"/>
        <v>0</v>
      </c>
      <c r="X186" s="209">
        <f t="shared" si="47"/>
        <v>40</v>
      </c>
      <c r="Y186" s="205">
        <f t="shared" si="47"/>
        <v>30</v>
      </c>
      <c r="Z186" s="205">
        <f t="shared" si="47"/>
        <v>0</v>
      </c>
      <c r="AA186" s="208">
        <f t="shared" si="47"/>
        <v>0</v>
      </c>
      <c r="AB186" s="209">
        <f t="shared" si="47"/>
        <v>60</v>
      </c>
      <c r="AC186" s="205">
        <f t="shared" si="47"/>
        <v>35</v>
      </c>
      <c r="AD186" s="205">
        <f t="shared" si="47"/>
        <v>15</v>
      </c>
      <c r="AE186" s="208">
        <f t="shared" si="47"/>
        <v>15</v>
      </c>
      <c r="AF186" s="209">
        <f t="shared" si="47"/>
        <v>45</v>
      </c>
      <c r="AG186" s="205">
        <f t="shared" si="47"/>
        <v>30</v>
      </c>
      <c r="AH186" s="205">
        <f t="shared" si="47"/>
        <v>0</v>
      </c>
      <c r="AI186" s="392">
        <f t="shared" si="47"/>
        <v>15</v>
      </c>
    </row>
    <row r="187" spans="1:37" ht="20.100000000000001" customHeight="1" thickTop="1" thickBot="1">
      <c r="A187" s="397"/>
      <c r="B187" s="612"/>
      <c r="C187" s="612"/>
      <c r="D187" s="613"/>
      <c r="E187" s="613"/>
      <c r="F187" s="615"/>
      <c r="G187" s="617"/>
      <c r="H187" s="613"/>
      <c r="I187" s="613"/>
      <c r="J187" s="613"/>
      <c r="K187" s="615"/>
      <c r="L187" s="565">
        <f>SUM(L186:O186)</f>
        <v>0</v>
      </c>
      <c r="M187" s="566"/>
      <c r="N187" s="566"/>
      <c r="O187" s="566"/>
      <c r="P187" s="566">
        <f>SUM(P186:S186)</f>
        <v>0</v>
      </c>
      <c r="Q187" s="566"/>
      <c r="R187" s="566"/>
      <c r="S187" s="566"/>
      <c r="T187" s="566">
        <f>SUM(T186:W186)</f>
        <v>0</v>
      </c>
      <c r="U187" s="566"/>
      <c r="V187" s="566"/>
      <c r="W187" s="566"/>
      <c r="X187" s="566">
        <f>SUM(X186:AA186)</f>
        <v>70</v>
      </c>
      <c r="Y187" s="566"/>
      <c r="Z187" s="566"/>
      <c r="AA187" s="566"/>
      <c r="AB187" s="566">
        <f>SUM(AB186:AE186)</f>
        <v>125</v>
      </c>
      <c r="AC187" s="566"/>
      <c r="AD187" s="566"/>
      <c r="AE187" s="566"/>
      <c r="AF187" s="566">
        <f>SUM(AF186:AI186)</f>
        <v>90</v>
      </c>
      <c r="AG187" s="566"/>
      <c r="AH187" s="566"/>
      <c r="AI187" s="567"/>
      <c r="AJ187" s="1" t="b">
        <f>SUM(L187:AI187)=G186</f>
        <v>1</v>
      </c>
    </row>
    <row r="188" spans="1:37" ht="20.100000000000001" customHeight="1" thickBot="1">
      <c r="A188" s="643" t="s">
        <v>102</v>
      </c>
      <c r="B188" s="644"/>
      <c r="C188" s="644"/>
      <c r="D188" s="622" t="s">
        <v>21</v>
      </c>
      <c r="E188" s="623" t="s">
        <v>22</v>
      </c>
      <c r="F188" s="624" t="s">
        <v>23</v>
      </c>
      <c r="G188" s="625" t="s">
        <v>14</v>
      </c>
      <c r="H188" s="604" t="s">
        <v>24</v>
      </c>
      <c r="I188" s="604" t="s">
        <v>25</v>
      </c>
      <c r="J188" s="604" t="s">
        <v>26</v>
      </c>
      <c r="K188" s="609" t="s">
        <v>27</v>
      </c>
      <c r="L188" s="531" t="s">
        <v>163</v>
      </c>
      <c r="M188" s="531"/>
      <c r="N188" s="531"/>
      <c r="O188" s="531"/>
      <c r="P188" s="531" t="s">
        <v>164</v>
      </c>
      <c r="Q188" s="531"/>
      <c r="R188" s="531"/>
      <c r="S188" s="531"/>
      <c r="T188" s="531" t="s">
        <v>165</v>
      </c>
      <c r="U188" s="531"/>
      <c r="V188" s="531"/>
      <c r="W188" s="531"/>
      <c r="X188" s="531" t="s">
        <v>166</v>
      </c>
      <c r="Y188" s="531"/>
      <c r="Z188" s="531"/>
      <c r="AA188" s="531"/>
      <c r="AB188" s="531" t="s">
        <v>167</v>
      </c>
      <c r="AC188" s="531"/>
      <c r="AD188" s="531"/>
      <c r="AE188" s="531"/>
      <c r="AF188" s="532" t="s">
        <v>168</v>
      </c>
      <c r="AG188" s="532"/>
      <c r="AH188" s="532"/>
      <c r="AI188" s="533"/>
    </row>
    <row r="189" spans="1:37" ht="20.100000000000001" customHeight="1" thickBot="1">
      <c r="A189" s="536"/>
      <c r="B189" s="537"/>
      <c r="C189" s="537"/>
      <c r="D189" s="622"/>
      <c r="E189" s="623"/>
      <c r="F189" s="579"/>
      <c r="G189" s="625"/>
      <c r="H189" s="605"/>
      <c r="I189" s="605"/>
      <c r="J189" s="605"/>
      <c r="K189" s="610"/>
      <c r="L189" s="524" t="s">
        <v>24</v>
      </c>
      <c r="M189" s="526" t="s">
        <v>25</v>
      </c>
      <c r="N189" s="520" t="s">
        <v>28</v>
      </c>
      <c r="O189" s="522" t="s">
        <v>29</v>
      </c>
      <c r="P189" s="524" t="s">
        <v>24</v>
      </c>
      <c r="Q189" s="526" t="s">
        <v>25</v>
      </c>
      <c r="R189" s="520" t="s">
        <v>28</v>
      </c>
      <c r="S189" s="522" t="s">
        <v>29</v>
      </c>
      <c r="T189" s="524" t="s">
        <v>24</v>
      </c>
      <c r="U189" s="526" t="s">
        <v>25</v>
      </c>
      <c r="V189" s="520" t="s">
        <v>28</v>
      </c>
      <c r="W189" s="522" t="s">
        <v>29</v>
      </c>
      <c r="X189" s="524" t="s">
        <v>24</v>
      </c>
      <c r="Y189" s="526" t="s">
        <v>25</v>
      </c>
      <c r="Z189" s="520" t="s">
        <v>28</v>
      </c>
      <c r="AA189" s="522" t="s">
        <v>29</v>
      </c>
      <c r="AB189" s="524" t="s">
        <v>24</v>
      </c>
      <c r="AC189" s="526" t="s">
        <v>25</v>
      </c>
      <c r="AD189" s="520" t="s">
        <v>28</v>
      </c>
      <c r="AE189" s="522" t="s">
        <v>29</v>
      </c>
      <c r="AF189" s="524" t="s">
        <v>24</v>
      </c>
      <c r="AG189" s="526" t="s">
        <v>25</v>
      </c>
      <c r="AH189" s="520" t="s">
        <v>28</v>
      </c>
      <c r="AI189" s="528" t="s">
        <v>29</v>
      </c>
    </row>
    <row r="190" spans="1:37" ht="20.100000000000001" customHeight="1" thickBot="1">
      <c r="A190" s="536"/>
      <c r="B190" s="537"/>
      <c r="C190" s="537"/>
      <c r="D190" s="622"/>
      <c r="E190" s="623"/>
      <c r="F190" s="579"/>
      <c r="G190" s="625"/>
      <c r="H190" s="605"/>
      <c r="I190" s="605"/>
      <c r="J190" s="605"/>
      <c r="K190" s="610"/>
      <c r="L190" s="524"/>
      <c r="M190" s="526"/>
      <c r="N190" s="520"/>
      <c r="O190" s="522"/>
      <c r="P190" s="524"/>
      <c r="Q190" s="526"/>
      <c r="R190" s="520"/>
      <c r="S190" s="522"/>
      <c r="T190" s="524"/>
      <c r="U190" s="526"/>
      <c r="V190" s="520"/>
      <c r="W190" s="522"/>
      <c r="X190" s="524"/>
      <c r="Y190" s="526"/>
      <c r="Z190" s="520"/>
      <c r="AA190" s="522"/>
      <c r="AB190" s="524"/>
      <c r="AC190" s="526"/>
      <c r="AD190" s="520"/>
      <c r="AE190" s="522"/>
      <c r="AF190" s="524"/>
      <c r="AG190" s="526"/>
      <c r="AH190" s="520"/>
      <c r="AI190" s="528"/>
    </row>
    <row r="191" spans="1:37" ht="20.100000000000001" customHeight="1" thickBot="1">
      <c r="A191" s="536"/>
      <c r="B191" s="537"/>
      <c r="C191" s="537"/>
      <c r="D191" s="606">
        <f t="shared" ref="D191:AI191" si="48">SUM(D141,D186)</f>
        <v>20</v>
      </c>
      <c r="E191" s="638">
        <f t="shared" si="48"/>
        <v>66</v>
      </c>
      <c r="F191" s="639">
        <f t="shared" si="48"/>
        <v>180</v>
      </c>
      <c r="G191" s="640">
        <f t="shared" si="48"/>
        <v>1100</v>
      </c>
      <c r="H191" s="641">
        <f t="shared" si="48"/>
        <v>505</v>
      </c>
      <c r="I191" s="641">
        <f t="shared" si="48"/>
        <v>395</v>
      </c>
      <c r="J191" s="641">
        <f t="shared" si="48"/>
        <v>160</v>
      </c>
      <c r="K191" s="642">
        <f t="shared" si="48"/>
        <v>40</v>
      </c>
      <c r="L191" s="464">
        <f t="shared" si="48"/>
        <v>100</v>
      </c>
      <c r="M191" s="465">
        <f t="shared" si="48"/>
        <v>70</v>
      </c>
      <c r="N191" s="465">
        <f t="shared" si="48"/>
        <v>20</v>
      </c>
      <c r="O191" s="466">
        <f t="shared" si="48"/>
        <v>0</v>
      </c>
      <c r="P191" s="464">
        <f t="shared" si="48"/>
        <v>90</v>
      </c>
      <c r="Q191" s="465">
        <f t="shared" si="48"/>
        <v>80</v>
      </c>
      <c r="R191" s="465">
        <f t="shared" si="48"/>
        <v>40</v>
      </c>
      <c r="S191" s="467">
        <f t="shared" si="48"/>
        <v>0</v>
      </c>
      <c r="T191" s="468">
        <f t="shared" si="48"/>
        <v>85</v>
      </c>
      <c r="U191" s="465">
        <f t="shared" si="48"/>
        <v>70</v>
      </c>
      <c r="V191" s="465">
        <f t="shared" si="48"/>
        <v>35</v>
      </c>
      <c r="W191" s="466">
        <f t="shared" si="48"/>
        <v>10</v>
      </c>
      <c r="X191" s="464">
        <f t="shared" si="48"/>
        <v>80</v>
      </c>
      <c r="Y191" s="465">
        <f t="shared" si="48"/>
        <v>75</v>
      </c>
      <c r="Z191" s="465">
        <f t="shared" si="48"/>
        <v>35</v>
      </c>
      <c r="AA191" s="467">
        <f t="shared" si="48"/>
        <v>0</v>
      </c>
      <c r="AB191" s="468">
        <f t="shared" si="48"/>
        <v>95</v>
      </c>
      <c r="AC191" s="465">
        <f t="shared" si="48"/>
        <v>60</v>
      </c>
      <c r="AD191" s="465">
        <f t="shared" si="48"/>
        <v>30</v>
      </c>
      <c r="AE191" s="466">
        <f t="shared" si="48"/>
        <v>15</v>
      </c>
      <c r="AF191" s="464">
        <f t="shared" si="48"/>
        <v>55</v>
      </c>
      <c r="AG191" s="465">
        <f t="shared" si="48"/>
        <v>40</v>
      </c>
      <c r="AH191" s="465">
        <f t="shared" si="48"/>
        <v>0</v>
      </c>
      <c r="AI191" s="469">
        <f t="shared" si="48"/>
        <v>15</v>
      </c>
      <c r="AK191" s="318"/>
    </row>
    <row r="192" spans="1:37" ht="20.100000000000001" customHeight="1" thickBot="1">
      <c r="A192" s="536"/>
      <c r="B192" s="537"/>
      <c r="C192" s="537"/>
      <c r="D192" s="606"/>
      <c r="E192" s="638"/>
      <c r="F192" s="639"/>
      <c r="G192" s="640"/>
      <c r="H192" s="641"/>
      <c r="I192" s="641"/>
      <c r="J192" s="641"/>
      <c r="K192" s="642"/>
      <c r="L192" s="598">
        <f>SUM(L191:O191)</f>
        <v>190</v>
      </c>
      <c r="M192" s="598"/>
      <c r="N192" s="598"/>
      <c r="O192" s="598"/>
      <c r="P192" s="598">
        <f>SUM(P191:S191)</f>
        <v>210</v>
      </c>
      <c r="Q192" s="598"/>
      <c r="R192" s="598"/>
      <c r="S192" s="598"/>
      <c r="T192" s="598">
        <f>SUM(T191:W191)</f>
        <v>200</v>
      </c>
      <c r="U192" s="598"/>
      <c r="V192" s="598"/>
      <c r="W192" s="598"/>
      <c r="X192" s="598">
        <f>SUM(X191:AA191)</f>
        <v>190</v>
      </c>
      <c r="Y192" s="598"/>
      <c r="Z192" s="598"/>
      <c r="AA192" s="598"/>
      <c r="AB192" s="598">
        <f>SUM(AB191:AE191)</f>
        <v>200</v>
      </c>
      <c r="AC192" s="598"/>
      <c r="AD192" s="598"/>
      <c r="AE192" s="598"/>
      <c r="AF192" s="598">
        <f>SUM(AF191:AI191)</f>
        <v>110</v>
      </c>
      <c r="AG192" s="598"/>
      <c r="AH192" s="598"/>
      <c r="AI192" s="599"/>
      <c r="AJ192" s="89" t="b">
        <f>SUM(L192:AI192)=G191</f>
        <v>1</v>
      </c>
      <c r="AK192" s="318"/>
    </row>
    <row r="193" spans="1:37" ht="20.100000000000001" customHeight="1" thickBot="1">
      <c r="A193" s="536"/>
      <c r="B193" s="537"/>
      <c r="C193" s="537"/>
      <c r="D193" s="600" t="s">
        <v>46</v>
      </c>
      <c r="E193" s="600"/>
      <c r="F193" s="600"/>
      <c r="G193" s="601" t="s">
        <v>47</v>
      </c>
      <c r="H193" s="601"/>
      <c r="I193" s="601"/>
      <c r="J193" s="601"/>
      <c r="K193" s="601"/>
      <c r="L193" s="513">
        <f>SUM(L143,IF(SUM(L181:O181)&gt;0,$D181,0),IF(SUM(L180:O180)&gt;0,$D180,0),IF(SUM(L182:O182)&gt;0,$D182,0),IF(SUM(L183:O183)&gt;0,$D183,0),IF(SUM(L184:O184)&gt;0,$D184,0),IF(SUM(L178:O178)&gt;0,$D178,0),IF(SUM(L179:O179)&gt;0,$D179,0),IF(SUM(L177:O177)&gt;0,$D177,0),IF(SUM(L176:O176)&gt;0,$D176,0),IF(SUM(L175:O175)&gt;0,$D175,0),IF(SUM(L173:O173)&gt;0,$D173,0),IF(SUM(L185:O185)&gt;0,$D185,0))</f>
        <v>4</v>
      </c>
      <c r="M193" s="514"/>
      <c r="N193" s="514"/>
      <c r="O193" s="515"/>
      <c r="P193" s="513">
        <f>SUM(P143,IF(SUM(P181:S181)&gt;0,$D181,0),IF(SUM(P180:S180)&gt;0,$D180,0),IF(SUM(P182:S182)&gt;0,$D182,0),IF(SUM(P183:S183)&gt;0,$D183,0),IF(SUM(P184:S184)&gt;0,$D184,0),IF(SUM(P178:S178)&gt;0,$D178,0),IF(SUM(P179:S179)&gt;0,$D179,0),IF(SUM(P177:S177)&gt;0,$D177,0),IF(SUM(P176:S176)&gt;0,$D176,0),IF(SUM(P175:S175)&gt;0,$D175,0),IF(SUM(P173:S173)&gt;0,$D173,0),IF(SUM(P185:S185)&gt;0,$D185,0))</f>
        <v>4</v>
      </c>
      <c r="Q193" s="514"/>
      <c r="R193" s="514"/>
      <c r="S193" s="515"/>
      <c r="T193" s="513">
        <f>SUM(T143,IF(SUM(T181:W181)&gt;0,$D181,0),IF(SUM(T180:W180)&gt;0,$D180,0),IF(SUM(T182:W182)&gt;0,$D182,0),IF(SUM(T183:W183)&gt;0,$D183,0),IF(SUM(T184:W184)&gt;0,$D184,0),IF(SUM(T178:W178)&gt;0,$D178,0),IF(SUM(T179:W179)&gt;0,$D179,0),IF(SUM(T177:W177)&gt;0,$D177,0),IF(SUM(T176:W176)&gt;0,$D176,0),IF(SUM(T175:W175)&gt;0,$D175,0),IF(SUM(T173:W173)&gt;0,$D173,0),IF(SUM(T185:W185)&gt;0,$D185,0))</f>
        <v>4</v>
      </c>
      <c r="U193" s="514"/>
      <c r="V193" s="514"/>
      <c r="W193" s="515"/>
      <c r="X193" s="513">
        <f>SUM(X143,IF(SUM(X181:AA181)&gt;0,$D181,0),IF(SUM(X180:AA180)&gt;0,$D180,0),IF(SUM(X182:AA182)&gt;0,$D182,0),IF(SUM(X183:AA183)&gt;0,$D183,0),IF(SUM(X184:AA184)&gt;0,$D184,0),IF(SUM(X178:AA178)&gt;0,$D178,0),IF(SUM(X179:AA179)&gt;0,$D179,0),IF(SUM(X177:AA177)&gt;0,$D177,0),IF(SUM(X176:AA176)&gt;0,$D176,0),IF(SUM(X175:AA175)&gt;0,$D175,0),IF(SUM(X173:AA173)&gt;0,$D173,0),IF(SUM(X185:AA185)&gt;0,$D185,0))</f>
        <v>4</v>
      </c>
      <c r="Y193" s="514"/>
      <c r="Z193" s="514"/>
      <c r="AA193" s="515"/>
      <c r="AB193" s="513">
        <f>SUM(AB143,IF(SUM(AB181:AE181)&gt;0,$D181,0),IF(SUM(AB180:AE180)&gt;0,$D180,0),IF(SUM(AB182:AE182)&gt;0,$D182,0),IF(SUM(AB183:AE183)&gt;0,$D183,0),IF(SUM(AB184:AE184)&gt;0,$D184,0),IF(SUM(AB178:AE178)&gt;0,$D178,0),IF(SUM(AB179:AE179)&gt;0,$D179,0),IF(SUM(AB177:AE177)&gt;0,$D177,0),IF(SUM(AB176:AE176)&gt;0,$D176,0),IF(SUM(AB175:AE175)&gt;0,$D175,0),IF(SUM(AB173:AE173)&gt;0,$D173,0),IF(SUM(AB185:AE185)&gt;0,$D185,0))</f>
        <v>3</v>
      </c>
      <c r="AC193" s="514"/>
      <c r="AD193" s="514"/>
      <c r="AE193" s="515"/>
      <c r="AF193" s="513">
        <f>SUM(AF143,IF(SUM(AF181:AI181)&gt;0,$D181,0),IF(SUM(AF180:AI180)&gt;0,$D180,0),IF(SUM(AF182:AI182)&gt;0,$D182,0),IF(SUM(AF183:AI183)&gt;0,$D183,0),IF(SUM(AF184:AI184)&gt;0,$D184,0),IF(SUM(AF178:AI178)&gt;0,$D178,0),IF(SUM(AF179:AI179)&gt;0,$D179,0),IF(SUM(AF177:AI177)&gt;0,$D177,0),IF(SUM(AF176:AI176)&gt;0,$D176,0),IF(SUM(AF175:AI175)&gt;0,$D175,0),IF(SUM(AF173:AI173)&gt;0,$D173,0),IF(SUM(AF185:AI185)&gt;0,$D185,0))</f>
        <v>1</v>
      </c>
      <c r="AG193" s="514"/>
      <c r="AH193" s="514"/>
      <c r="AI193" s="515"/>
      <c r="AJ193" s="26">
        <f>SUM(L193:AI193)</f>
        <v>20</v>
      </c>
      <c r="AK193" s="312" t="b">
        <f>AJ193=D191</f>
        <v>1</v>
      </c>
    </row>
    <row r="194" spans="1:37" ht="20.100000000000001" customHeight="1" thickBot="1">
      <c r="A194" s="536"/>
      <c r="B194" s="537"/>
      <c r="C194" s="537"/>
      <c r="D194" s="600"/>
      <c r="E194" s="600"/>
      <c r="F194" s="600"/>
      <c r="G194" s="603" t="s">
        <v>48</v>
      </c>
      <c r="H194" s="603"/>
      <c r="I194" s="603"/>
      <c r="J194" s="603"/>
      <c r="K194" s="603"/>
      <c r="L194" s="513">
        <f>SUM(L144,IF(SUM(L181:O181)&gt;0,$E181,0),IF(SUM(L182:O182)&gt;0,$E182,0),IF(SUM(L183:O183)&gt;0,$E183,0),IF(COUNTA(L184:O184)&gt;0,$E184,0),IF(SUM(L185:O185)&gt;0,$E185,0),IF(SUM(L179:O179)&gt;0,$E179,0),IF(SUM(L180:O180)&gt;0,$E180,0),IF(SUM(L178:O178)&gt;0,$E178,0),IF(SUM(L177:O177)&gt;0,$E177,0),IF(SUM(L176:O176)&gt;0,$E176,0),IF(SUM(L175:O175)&gt;0,$E175,0),IF(SUM(L173:O173)&gt;0,$E173,0))</f>
        <v>9</v>
      </c>
      <c r="M194" s="514"/>
      <c r="N194" s="514"/>
      <c r="O194" s="515"/>
      <c r="P194" s="513">
        <f t="shared" ref="P194" si="49">SUM(P144,IF(SUM(P181:S181)&gt;0,$E181,0),IF(SUM(P182:S182)&gt;0,$E182,0),IF(SUM(P183:S183)&gt;0,$E183,0),IF(COUNTA(P184:S184)&gt;0,$E184,0),IF(SUM(P185:S185)&gt;0,$E185,0),IF(SUM(P179:S179)&gt;0,$E179,0),IF(SUM(P180:S180)&gt;0,$E180,0),IF(SUM(P178:S178)&gt;0,$E178,0),IF(SUM(P177:S177)&gt;0,$E177,0),IF(SUM(P176:S176)&gt;0,$E176,0),IF(SUM(P175:S175)&gt;0,$E175,0),IF(SUM(P173:S173)&gt;0,$E173,0))</f>
        <v>13</v>
      </c>
      <c r="Q194" s="514"/>
      <c r="R194" s="514"/>
      <c r="S194" s="515"/>
      <c r="T194" s="513">
        <f t="shared" ref="T194" si="50">SUM(T144,IF(SUM(T181:W181)&gt;0,$E181,0),IF(SUM(T182:W182)&gt;0,$E182,0),IF(SUM(T183:W183)&gt;0,$E183,0),IF(COUNTA(T184:W184)&gt;0,$E184,0),IF(SUM(T185:W185)&gt;0,$E185,0),IF(SUM(T179:W179)&gt;0,$E179,0),IF(SUM(T180:W180)&gt;0,$E180,0),IF(SUM(T178:W178)&gt;0,$E178,0),IF(SUM(T177:W177)&gt;0,$E177,0),IF(SUM(T176:W176)&gt;0,$E176,0),IF(SUM(T175:W175)&gt;0,$E175,0),IF(SUM(T173:W173)&gt;0,$E173,0))</f>
        <v>12</v>
      </c>
      <c r="U194" s="514"/>
      <c r="V194" s="514"/>
      <c r="W194" s="515"/>
      <c r="X194" s="513">
        <f t="shared" ref="X194" si="51">SUM(X144,IF(SUM(X181:AA181)&gt;0,$E181,0),IF(SUM(X182:AA182)&gt;0,$E182,0),IF(SUM(X183:AA183)&gt;0,$E183,0),IF(COUNTA(X184:AA184)&gt;0,$E184,0),IF(SUM(X185:AA185)&gt;0,$E185,0),IF(SUM(X179:AA179)&gt;0,$E179,0),IF(SUM(X180:AA180)&gt;0,$E180,0),IF(SUM(X178:AA178)&gt;0,$E178,0),IF(SUM(X177:AA177)&gt;0,$E177,0),IF(SUM(X176:AA176)&gt;0,$E176,0),IF(SUM(X175:AA175)&gt;0,$E175,0),IF(SUM(X173:AA173)&gt;0,$E173,0))</f>
        <v>10</v>
      </c>
      <c r="Y194" s="514"/>
      <c r="Z194" s="514"/>
      <c r="AA194" s="515"/>
      <c r="AB194" s="513">
        <f t="shared" ref="AB194" si="52">SUM(AB144,IF(SUM(AB181:AE181)&gt;0,$E181,0),IF(SUM(AB182:AE182)&gt;0,$E182,0),IF(SUM(AB183:AE183)&gt;0,$E183,0),IF(COUNTA(AB184:AE184)&gt;0,$E184,0),IF(SUM(AB185:AE185)&gt;0,$E185,0),IF(SUM(AB179:AE179)&gt;0,$E179,0),IF(SUM(AB180:AE180)&gt;0,$E180,0),IF(SUM(AB178:AE178)&gt;0,$E178,0),IF(SUM(AB177:AE177)&gt;0,$E177,0),IF(SUM(AB176:AE176)&gt;0,$E176,0),IF(SUM(AB175:AE175)&gt;0,$E175,0),IF(SUM(AB173:AE173)&gt;0,$E173,0))</f>
        <v>13</v>
      </c>
      <c r="AC194" s="514"/>
      <c r="AD194" s="514"/>
      <c r="AE194" s="515"/>
      <c r="AF194" s="513">
        <f t="shared" ref="AF194" si="53">SUM(AF144,IF(SUM(AF181:AI181)&gt;0,$E181,0),IF(SUM(AF182:AI182)&gt;0,$E182,0),IF(SUM(AF183:AI183)&gt;0,$E183,0),IF(COUNTA(AF184:AI184)&gt;0,$E184,0),IF(SUM(AF185:AI185)&gt;0,$E185,0),IF(SUM(AF179:AI179)&gt;0,$E179,0),IF(SUM(AF180:AI180)&gt;0,$E180,0),IF(SUM(AF178:AI178)&gt;0,$E178,0),IF(SUM(AF177:AI177)&gt;0,$E177,0),IF(SUM(AF176:AI176)&gt;0,$E176,0),IF(SUM(AF175:AI175)&gt;0,$E175,0),IF(SUM(AF173:AI173)&gt;0,$E173,0))</f>
        <v>9</v>
      </c>
      <c r="AG194" s="514"/>
      <c r="AH194" s="514"/>
      <c r="AI194" s="515"/>
      <c r="AJ194" s="26">
        <f>SUM(L194:AI194)</f>
        <v>66</v>
      </c>
      <c r="AK194" s="312" t="b">
        <f>AJ194=E191</f>
        <v>1</v>
      </c>
    </row>
    <row r="195" spans="1:37" ht="20.100000000000001" customHeight="1" thickBot="1">
      <c r="A195" s="536"/>
      <c r="B195" s="537"/>
      <c r="C195" s="537"/>
      <c r="D195" s="600"/>
      <c r="E195" s="600"/>
      <c r="F195" s="600"/>
      <c r="G195" s="602" t="s">
        <v>23</v>
      </c>
      <c r="H195" s="602"/>
      <c r="I195" s="602"/>
      <c r="J195" s="602"/>
      <c r="K195" s="602"/>
      <c r="L195" s="507">
        <f>SUM(L145,IF(SUM(L182:O182)&gt;0,$F182,0),IF(SUM(L183:O183)&gt;0,$F183,0),IF(SUM(L184:O184)&gt;0,$F184,0),IF(SUM(L185:O185)&gt;0,$F185,0),IF(SUM(L180:O180)&gt;0,$F180,0),IF(SUM(L181:O181)&gt;0,$F181,0),IF(SUM(L179:O179)&gt;0,$F179,0),IF(SUM(L178:O178)&gt;0,$F178,0),IF(SUM(L177:O177)&gt;0,$F177,0),IF(SUM(L176:O176)&gt;0,$F176,0),IF(SUM(L175:O175)&gt;0,$F175,0),IF(SUM(L173:O173)&gt;0,$F173,0))</f>
        <v>30</v>
      </c>
      <c r="M195" s="508"/>
      <c r="N195" s="508"/>
      <c r="O195" s="509"/>
      <c r="P195" s="507">
        <f>SUM(P145,IF(SUM(P182:S182)&gt;0,$F182,0),IF(SUM(P183:S183)&gt;0,$F183,0),IF(SUM(P184:S184)&gt;0,$F184,0),IF(SUM(P185:S185)&gt;0,$F185,0),IF(SUM(P180:S180)&gt;0,$F180,0),IF(SUM(P181:S181)&gt;0,$F181,0),IF(SUM(P179:S179)&gt;0,$F179,0),IF(SUM(P178:S178)&gt;0,$F178,0),IF(SUM(P177:S177)&gt;0,$F177,0),IF(SUM(P176:S176)&gt;0,$F176,0),IF(SUM(P175:S175)&gt;0,$F175,0),IF(SUM(P173:S173)&gt;0,$F173,0))</f>
        <v>30</v>
      </c>
      <c r="Q195" s="508"/>
      <c r="R195" s="508"/>
      <c r="S195" s="509"/>
      <c r="T195" s="507">
        <f>SUM(T145,IF(SUM(T182:W182)&gt;0,$F182,0),IF(SUM(T183:W183)&gt;0,$F183,0),IF(SUM(T184:W184)&gt;0,$F184,0),IF(SUM(T185:W185)&gt;0,$F185,0),IF(SUM(T180:W180)&gt;0,$F180,0),IF(SUM(T181:W181)&gt;0,$F181,0),IF(SUM(T179:W179)&gt;0,$F179,0),IF(SUM(T178:W178)&gt;0,$F178,0),IF(SUM(T177:W177)&gt;0,$F177,0),IF(SUM(T176:W176)&gt;0,$F176,0),IF(SUM(T175:W175)&gt;0,$F175,0),IF(SUM(T173:W173)&gt;0,$F173,0))</f>
        <v>30</v>
      </c>
      <c r="U195" s="508"/>
      <c r="V195" s="508"/>
      <c r="W195" s="509"/>
      <c r="X195" s="635">
        <f>SUM(X145,IF(SUM(X182:AA182)&gt;0,$F182,0),IF(SUM(X183:AA183)&gt;0,$F183,0),IF(SUM(X184:AA184)&gt;0,$F184,0),IF(SUM(X185:AA185)&gt;0,$F185,0),IF(SUM(X180:AA180)&gt;0,$F180,0),IF(SUM(X181:AA181)&gt;0,$F181,0),IF(SUM(X179:AA179)&gt;0,$F179,0),IF(SUM(X178:AA178)&gt;0,$F178,0),IF(SUM(X177:AA177)&gt;0,$F177,0),IF(SUM(X176:AA176)&gt;0,$F176,0),IF(SUM(X175:AA175)&gt;0,$F175,0),IF(SUM(X174:AA174)&gt;0,$F174,IF(SUM(X173:AA173)&gt;0,$F173,0)))+F184</f>
        <v>30</v>
      </c>
      <c r="Y195" s="636"/>
      <c r="Z195" s="636"/>
      <c r="AA195" s="637"/>
      <c r="AB195" s="635">
        <f>SUM(AB145,IF(SUM(AB182:AE182)&gt;0,$F182,0),IF(SUM(AB183:AE183)&gt;0,$F183/2,0),IF(SUM(AB184:AE184)&gt;0,$F184,0),IF(SUM(AB185:AE185)&gt;0,$F185,0),IF(SUM(AB180:AE180)&gt;0,$F180,0),IF(SUM(AB181:AE181)&gt;0,$F181,0),IF(SUM(AB179:AE179)&gt;0,$F179,0),IF(SUM(AB178:AE178)&gt;0,$F178,0),IF(SUM(AB177:AE177)&gt;0,$F177,0),IF(SUM(AB176:AE176)&gt;0,$F176,0),IF(SUM(AB175:AE175)&gt;0,$F175,0),IF(SUM(AB174:AE174)&gt;0,$F174,IF(SUM(AB173:AE173)&gt;0,$F173,0)))</f>
        <v>30</v>
      </c>
      <c r="AC195" s="636"/>
      <c r="AD195" s="636"/>
      <c r="AE195" s="637"/>
      <c r="AF195" s="635">
        <f>SUM(AF145,IF(SUM(AF182:AI182)&gt;0,$F182,0),IF(SUM(AF183:AI183)&gt;0,$F183/2,0),IF(SUM(AF184:AI184)&gt;0,$F184,0),IF(SUM(AF185:AI185)&gt;0,$F185,0),IF(SUM(AF180:AI180)&gt;0,$F180,0),IF(SUM(AF181:AI181)&gt;0,$F181,0),IF(SUM(AF179:AI179)&gt;0,$F179,0),IF(SUM(AF178:AI178)&gt;0,$F178,0),IF(SUM(AF177:AI177)&gt;0,$F177,0),IF(SUM(AF176:AI176)&gt;0,$F176,0),IF(SUM(AF175:AI175)&gt;0,$F175,0),IF(SUM(AF174:AI174)&gt;0,$F174,IF(SUM(AF173:AI173)&gt;0,$F173,0)))+F185</f>
        <v>30</v>
      </c>
      <c r="AG195" s="636"/>
      <c r="AH195" s="636"/>
      <c r="AI195" s="637"/>
      <c r="AJ195" s="26">
        <f>SUM(L195:AI195)</f>
        <v>180</v>
      </c>
      <c r="AK195" s="312" t="b">
        <f>AJ195=F191</f>
        <v>1</v>
      </c>
    </row>
    <row r="196" spans="1:37" ht="20.100000000000001" customHeight="1">
      <c r="A196" s="381" t="s">
        <v>49</v>
      </c>
      <c r="B196" s="27"/>
      <c r="C196" s="27"/>
      <c r="D196" s="27"/>
      <c r="E196" s="49"/>
      <c r="F196" s="49"/>
      <c r="G196" s="114">
        <f>Stopien1SN!G191/'nie dot 1'!G195</f>
        <v>0.60109289617486339</v>
      </c>
      <c r="H196" s="451"/>
      <c r="I196" s="48"/>
      <c r="J196" s="58"/>
      <c r="K196" s="48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X196" s="370"/>
      <c r="Y196" s="371"/>
      <c r="Z196" s="371"/>
      <c r="AA196" s="371"/>
      <c r="AB196" s="371"/>
      <c r="AC196" s="371"/>
      <c r="AD196" s="371"/>
      <c r="AE196" s="371"/>
      <c r="AF196" s="96"/>
      <c r="AG196" s="96"/>
      <c r="AH196" s="96"/>
      <c r="AI196" s="97"/>
    </row>
    <row r="197" spans="1:37" ht="17.25" customHeight="1">
      <c r="A197" s="382"/>
      <c r="B197" s="140" t="str">
        <f>$B$41</f>
        <v xml:space="preserve">1. Dla studentów I roku studiów stacjonarnych I stopnia wszystkie formy zajęć dydaktycznych przewidziane w planie studiów są obowiązkowe. </v>
      </c>
      <c r="C197" s="27"/>
      <c r="D197" s="27"/>
      <c r="E197" s="27"/>
      <c r="F197" s="27"/>
      <c r="G197" s="27"/>
      <c r="H197" s="27"/>
      <c r="I197" s="27"/>
      <c r="J197" s="27"/>
      <c r="K197" s="27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X197" s="343"/>
      <c r="Y197" s="63" t="str">
        <f>$Y$41</f>
        <v>Obowiązuje od roku akademickiego: 2023/2024</v>
      </c>
      <c r="Z197" s="63"/>
      <c r="AA197" s="63"/>
      <c r="AB197" s="63"/>
      <c r="AC197" s="63"/>
      <c r="AD197" s="63"/>
      <c r="AE197" s="63"/>
      <c r="AF197" s="1"/>
      <c r="AG197" s="1"/>
      <c r="AH197" s="1"/>
      <c r="AI197" s="99"/>
    </row>
    <row r="198" spans="1:37" ht="17.25" customHeight="1">
      <c r="A198" s="383"/>
      <c r="B198" s="140" t="str">
        <f>$B$42</f>
        <v xml:space="preserve">Na wyższych latach obowiązkowe są: ćwiczenia audytoryjne, laboratoryjne, lektoraty, zajęcia: sportowe, terenowe, projektowe, plenerowe i seminaria.  </v>
      </c>
      <c r="C198" s="29"/>
      <c r="D198" s="29"/>
      <c r="E198" s="29"/>
      <c r="F198" s="29"/>
      <c r="G198" s="29"/>
      <c r="H198" s="29"/>
      <c r="I198" s="29"/>
      <c r="J198" s="29"/>
      <c r="K198" s="29"/>
      <c r="L198" s="61"/>
      <c r="M198" s="61"/>
      <c r="N198" s="61"/>
      <c r="O198" s="61"/>
      <c r="P198" s="61"/>
      <c r="Q198" s="61"/>
      <c r="R198" s="61"/>
      <c r="S198" s="61"/>
      <c r="T198" s="61"/>
      <c r="U198" s="170"/>
      <c r="V198" s="60"/>
      <c r="X198" s="343"/>
      <c r="Y198" s="63"/>
      <c r="Z198" s="63"/>
      <c r="AA198" s="63"/>
      <c r="AB198" s="63"/>
      <c r="AC198" s="63"/>
      <c r="AD198" s="63"/>
      <c r="AE198" s="63"/>
      <c r="AF198" s="1"/>
      <c r="AG198" s="1"/>
      <c r="AH198" s="1"/>
      <c r="AI198" s="99"/>
    </row>
    <row r="199" spans="1:37" ht="17.25" customHeight="1">
      <c r="A199" s="383"/>
      <c r="B199" s="140" t="str">
        <f>$B$43</f>
        <v>2. Studentów obowiązuje zaliczenie na ocenę wszystkich przedmiotów.</v>
      </c>
      <c r="C199" s="27"/>
      <c r="D199" s="27"/>
      <c r="E199" s="27"/>
      <c r="F199" s="27"/>
      <c r="G199" s="27"/>
      <c r="H199" s="27"/>
      <c r="I199" s="27"/>
      <c r="J199" s="27"/>
      <c r="K199" s="27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343"/>
      <c r="Y199" s="138" t="s">
        <v>50</v>
      </c>
      <c r="Z199" s="140"/>
      <c r="AA199" s="140"/>
      <c r="AB199" s="63"/>
      <c r="AC199" s="140"/>
      <c r="AD199" s="140"/>
      <c r="AE199" s="63"/>
      <c r="AF199" s="1"/>
      <c r="AG199" s="1"/>
      <c r="AH199" s="1"/>
      <c r="AI199" s="99"/>
    </row>
    <row r="200" spans="1:37" ht="17.25" customHeight="1">
      <c r="A200" s="383"/>
      <c r="B200" s="140" t="str">
        <f>$B$44</f>
        <v>3. Studentów obowiązuje zaliczenie na ocenę praktyki zawodowej w wymiarze 4 tygodni (4 pkt. ECTS).</v>
      </c>
      <c r="C200" s="27"/>
      <c r="D200" s="27"/>
      <c r="E200" s="29"/>
      <c r="F200" s="29"/>
      <c r="G200" s="29"/>
      <c r="H200" s="29"/>
      <c r="I200" s="29"/>
      <c r="J200" s="29"/>
      <c r="K200" s="29"/>
      <c r="L200" s="61"/>
      <c r="M200" s="61"/>
      <c r="N200" s="61"/>
      <c r="O200" s="61"/>
      <c r="P200" s="61"/>
      <c r="Q200" s="61"/>
      <c r="R200" s="61"/>
      <c r="S200" s="61"/>
      <c r="T200" s="61"/>
      <c r="U200" s="170"/>
      <c r="V200" s="61"/>
      <c r="W200" s="61"/>
      <c r="X200" s="343"/>
      <c r="Y200" s="140" t="s">
        <v>51</v>
      </c>
      <c r="Z200" s="140" t="s">
        <v>52</v>
      </c>
      <c r="AA200" s="63"/>
      <c r="AB200" s="63"/>
      <c r="AC200" s="63"/>
      <c r="AD200" s="63"/>
      <c r="AE200" s="63"/>
      <c r="AF200" s="1"/>
      <c r="AG200" s="1"/>
      <c r="AH200" s="1"/>
      <c r="AI200" s="99"/>
    </row>
    <row r="201" spans="1:37" ht="17.25" customHeight="1">
      <c r="A201" s="383"/>
      <c r="B201" s="140" t="str">
        <f>$B$45</f>
        <v xml:space="preserve">4. Język obcy do wyboru spośród: 1. Język angielski. 2. Język niemiecki. 3. Język rosyjski. </v>
      </c>
      <c r="C201" s="27"/>
      <c r="D201" s="27"/>
      <c r="E201" s="27"/>
      <c r="F201" s="27"/>
      <c r="G201" s="27"/>
      <c r="H201" s="27"/>
      <c r="I201" s="27"/>
      <c r="J201" s="27"/>
      <c r="K201" s="27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343"/>
      <c r="Y201" s="140" t="s">
        <v>53</v>
      </c>
      <c r="Z201" s="140" t="s">
        <v>54</v>
      </c>
      <c r="AA201" s="171"/>
      <c r="AB201" s="63"/>
      <c r="AC201" s="171"/>
      <c r="AD201" s="63"/>
      <c r="AE201" s="63"/>
      <c r="AF201" s="1"/>
      <c r="AG201" s="1"/>
      <c r="AH201" s="1"/>
      <c r="AI201" s="99"/>
    </row>
    <row r="202" spans="1:37" ht="17.25" customHeight="1">
      <c r="A202" s="383"/>
      <c r="B202" s="140" t="str">
        <f>$B$46</f>
        <v>5. Język obcy 1-3 semstr 1 ECTS, 4 semestr 2 ECTS.</v>
      </c>
      <c r="C202" s="27"/>
      <c r="D202" s="27"/>
      <c r="E202" s="27"/>
      <c r="F202" s="27"/>
      <c r="G202" s="27"/>
      <c r="H202" s="30"/>
      <c r="I202" s="30"/>
      <c r="J202" s="30"/>
      <c r="K202" s="30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343"/>
      <c r="Y202" s="140" t="s">
        <v>26</v>
      </c>
      <c r="Z202" s="140" t="s">
        <v>55</v>
      </c>
      <c r="AA202" s="63"/>
      <c r="AB202" s="63"/>
      <c r="AC202" s="63"/>
      <c r="AD202" s="63"/>
      <c r="AE202" s="63"/>
      <c r="AF202" s="1"/>
      <c r="AG202" s="1"/>
      <c r="AH202" s="1"/>
      <c r="AI202" s="99"/>
    </row>
    <row r="203" spans="1:37" ht="17.25" customHeight="1">
      <c r="A203" s="383"/>
      <c r="B203" s="140" t="str">
        <f>$B$47</f>
        <v>6. Warunkiem zaliczenia ostatniego semestru Seminarium dyplomowego jest przygotowanie i złożenie pracy dyplomowej w systemie APD.</v>
      </c>
      <c r="C203" s="29"/>
      <c r="D203" s="27"/>
      <c r="E203" s="27"/>
      <c r="F203" s="27"/>
      <c r="G203" s="27"/>
      <c r="H203" s="27"/>
      <c r="I203" s="27"/>
      <c r="J203" s="27"/>
      <c r="K203" s="57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343"/>
      <c r="Y203" s="140" t="s">
        <v>56</v>
      </c>
      <c r="Z203" s="140" t="s">
        <v>57</v>
      </c>
      <c r="AA203" s="63"/>
      <c r="AB203" s="63"/>
      <c r="AC203" s="63"/>
      <c r="AD203" s="63"/>
      <c r="AE203" s="63"/>
      <c r="AF203" s="1"/>
      <c r="AG203" s="1"/>
      <c r="AH203" s="1"/>
      <c r="AI203" s="99"/>
    </row>
    <row r="204" spans="1:37" ht="17.25" customHeight="1">
      <c r="A204" s="384"/>
      <c r="B204" s="140" t="str">
        <f>$B$48</f>
        <v xml:space="preserve">7. Możliwość realizacji metodą synchroniczną wykładów, które zostaną zaplanowane do realizacji w piątki 
</v>
      </c>
      <c r="C204" s="2"/>
      <c r="D204" s="2"/>
      <c r="E204" s="2"/>
      <c r="F204" s="2"/>
      <c r="G204" s="2"/>
      <c r="H204" s="2"/>
      <c r="I204" s="2"/>
      <c r="J204" s="2"/>
      <c r="K204" s="2"/>
      <c r="L204" s="63"/>
      <c r="M204" s="63"/>
      <c r="N204" s="63"/>
      <c r="O204" s="63"/>
      <c r="P204" s="63"/>
      <c r="Q204" s="60"/>
      <c r="R204" s="60"/>
      <c r="S204" s="60"/>
      <c r="T204" s="60"/>
      <c r="U204" s="60"/>
      <c r="V204" s="60"/>
      <c r="W204" s="60"/>
      <c r="X204" s="343"/>
      <c r="Y204" s="140" t="s">
        <v>58</v>
      </c>
      <c r="Z204" s="140" t="s">
        <v>59</v>
      </c>
      <c r="AA204" s="63"/>
      <c r="AB204" s="63"/>
      <c r="AC204" s="63"/>
      <c r="AD204" s="63"/>
      <c r="AE204" s="63"/>
      <c r="AF204" s="1"/>
      <c r="AG204" s="1"/>
      <c r="AH204" s="1"/>
      <c r="AI204" s="99"/>
    </row>
    <row r="205" spans="1:37" ht="17.25" customHeight="1">
      <c r="A205" s="384"/>
      <c r="B205" s="140" t="str">
        <f>$B$49</f>
        <v>(zgodnie z harmonogramem zjazdów i rozkładem zajęć).</v>
      </c>
      <c r="D205" s="2"/>
      <c r="E205" s="2"/>
      <c r="F205" s="2"/>
      <c r="G205" s="2"/>
      <c r="H205" s="2"/>
      <c r="I205" s="2"/>
      <c r="J205" s="2"/>
      <c r="K205" s="2"/>
      <c r="L205" s="63"/>
      <c r="M205" s="63"/>
      <c r="N205" s="63"/>
      <c r="O205" s="63"/>
      <c r="P205" s="63"/>
      <c r="Q205" s="60"/>
      <c r="R205" s="60"/>
      <c r="S205" s="60"/>
      <c r="T205" s="60"/>
      <c r="U205" s="60"/>
      <c r="V205" s="60"/>
      <c r="W205" s="60"/>
      <c r="X205" s="343"/>
      <c r="Y205" s="140" t="s">
        <v>60</v>
      </c>
      <c r="Z205" s="140" t="s">
        <v>61</v>
      </c>
      <c r="AA205" s="63"/>
      <c r="AB205" s="63"/>
      <c r="AC205" s="63"/>
      <c r="AD205" s="63"/>
      <c r="AE205" s="63"/>
      <c r="AF205" s="1"/>
      <c r="AG205" s="1"/>
      <c r="AH205" s="1"/>
      <c r="AI205" s="99"/>
    </row>
    <row r="206" spans="1:37" ht="17.25" customHeight="1" thickBot="1">
      <c r="A206" s="384"/>
      <c r="B206" s="31"/>
      <c r="D206" s="2"/>
      <c r="E206" s="2"/>
      <c r="F206" s="2"/>
      <c r="G206" s="2"/>
      <c r="H206" s="2"/>
      <c r="I206" s="2"/>
      <c r="J206" s="2"/>
      <c r="K206" s="2"/>
      <c r="L206" s="63"/>
      <c r="M206" s="63"/>
      <c r="N206" s="63"/>
      <c r="O206" s="63"/>
      <c r="P206" s="63"/>
      <c r="Q206" s="60"/>
      <c r="R206" s="60"/>
      <c r="S206" s="60"/>
      <c r="T206" s="60"/>
      <c r="U206" s="60"/>
      <c r="V206" s="60"/>
      <c r="W206" s="60"/>
      <c r="X206" s="343"/>
      <c r="Y206" s="173"/>
      <c r="Z206" s="140" t="s">
        <v>62</v>
      </c>
      <c r="AA206" s="63"/>
      <c r="AB206" s="63"/>
      <c r="AC206" s="63"/>
      <c r="AD206" s="63"/>
      <c r="AE206" s="63"/>
      <c r="AF206" s="1"/>
      <c r="AG206" s="1"/>
      <c r="AH206" s="1"/>
      <c r="AI206" s="99"/>
    </row>
    <row r="207" spans="1:37" ht="19.350000000000001" customHeight="1" thickBot="1">
      <c r="A207" s="384"/>
      <c r="B207" s="31"/>
      <c r="D207" s="2"/>
      <c r="E207" s="2"/>
      <c r="F207" s="2"/>
      <c r="G207" s="2"/>
      <c r="H207" s="2"/>
      <c r="I207" s="2"/>
      <c r="J207" s="2"/>
      <c r="K207" s="2"/>
      <c r="L207" s="63"/>
      <c r="M207" s="63"/>
      <c r="N207" s="63"/>
      <c r="O207" s="63"/>
      <c r="P207" s="63"/>
      <c r="Q207" s="60"/>
      <c r="R207" s="60"/>
      <c r="S207" s="60"/>
      <c r="T207" s="60"/>
      <c r="U207" s="60"/>
      <c r="V207" s="60"/>
      <c r="W207" s="60"/>
      <c r="X207" s="343"/>
      <c r="Y207" s="431"/>
      <c r="Z207" s="432" t="s">
        <v>265</v>
      </c>
      <c r="AA207" s="60"/>
      <c r="AB207" s="63"/>
      <c r="AC207" s="63"/>
      <c r="AD207" s="63"/>
      <c r="AE207" s="63"/>
      <c r="AI207" s="99"/>
    </row>
    <row r="208" spans="1:37" ht="16.5" customHeight="1" thickBot="1">
      <c r="A208" s="100"/>
      <c r="B208" s="403"/>
      <c r="C208" s="403"/>
      <c r="D208" s="403"/>
      <c r="E208" s="404"/>
      <c r="F208" s="404"/>
      <c r="G208" s="404"/>
      <c r="H208" s="404"/>
      <c r="I208" s="404"/>
      <c r="J208" s="404"/>
      <c r="K208" s="403"/>
      <c r="L208" s="406"/>
      <c r="M208" s="406"/>
      <c r="N208" s="406"/>
      <c r="O208" s="406"/>
      <c r="P208" s="406"/>
      <c r="Q208" s="406"/>
      <c r="R208" s="406"/>
      <c r="S208" s="406"/>
      <c r="T208" s="406"/>
      <c r="U208" s="407"/>
      <c r="V208" s="407"/>
      <c r="W208" s="407"/>
      <c r="X208" s="510" t="s">
        <v>103</v>
      </c>
      <c r="Y208" s="511"/>
      <c r="Z208" s="511"/>
      <c r="AA208" s="511"/>
      <c r="AB208" s="511"/>
      <c r="AC208" s="511"/>
      <c r="AD208" s="511"/>
      <c r="AE208" s="511"/>
      <c r="AF208" s="511"/>
      <c r="AG208" s="511"/>
      <c r="AH208" s="511"/>
      <c r="AI208" s="512"/>
    </row>
    <row r="209" spans="1:37" ht="20.100000000000001" customHeight="1">
      <c r="A209" s="583"/>
      <c r="B209" s="584"/>
      <c r="C209" s="584"/>
      <c r="D209" s="585" t="str">
        <f>'nie dot 1'!$D$3</f>
        <v>PLAN  STUDIÓW  NR  IX</v>
      </c>
      <c r="E209" s="586"/>
      <c r="F209" s="586"/>
      <c r="G209" s="586"/>
      <c r="H209" s="586"/>
      <c r="I209" s="586"/>
      <c r="J209" s="586"/>
      <c r="K209" s="586"/>
      <c r="L209" s="586"/>
      <c r="M209" s="586"/>
      <c r="N209" s="586"/>
      <c r="O209" s="586"/>
      <c r="P209" s="586"/>
      <c r="Q209" s="586"/>
      <c r="R209" s="586"/>
      <c r="S209" s="586"/>
      <c r="T209" s="586"/>
      <c r="U209" s="586"/>
      <c r="V209" s="586"/>
      <c r="W209" s="586"/>
      <c r="X209" s="352"/>
      <c r="Y209" s="353"/>
      <c r="Z209" s="353"/>
      <c r="AA209" s="353"/>
      <c r="AB209" s="353"/>
      <c r="AC209" s="353"/>
      <c r="AD209" s="353"/>
      <c r="AE209" s="353"/>
      <c r="AF209" s="336"/>
      <c r="AG209" s="336"/>
      <c r="AH209" s="336"/>
      <c r="AI209" s="354"/>
    </row>
    <row r="210" spans="1:37" ht="15.75" customHeight="1">
      <c r="A210" s="589" t="s">
        <v>1</v>
      </c>
      <c r="B210" s="590"/>
      <c r="C210" s="590"/>
      <c r="D210" s="587"/>
      <c r="E210" s="588"/>
      <c r="F210" s="588"/>
      <c r="G210" s="588"/>
      <c r="H210" s="588"/>
      <c r="I210" s="588"/>
      <c r="J210" s="588"/>
      <c r="K210" s="588"/>
      <c r="L210" s="588"/>
      <c r="M210" s="588"/>
      <c r="N210" s="588"/>
      <c r="O210" s="588"/>
      <c r="P210" s="588"/>
      <c r="Q210" s="588"/>
      <c r="R210" s="588"/>
      <c r="S210" s="588"/>
      <c r="T210" s="588"/>
      <c r="U210" s="588"/>
      <c r="V210" s="588"/>
      <c r="W210" s="588"/>
      <c r="X210" s="355"/>
      <c r="Y210" s="137"/>
      <c r="Z210" s="137"/>
      <c r="AA210" s="137"/>
      <c r="AB210" s="137"/>
      <c r="AC210" s="137"/>
      <c r="AD210" s="137"/>
      <c r="AE210" s="137"/>
      <c r="AI210" s="356"/>
    </row>
    <row r="211" spans="1:37" s="54" customFormat="1" ht="20.100000000000001" customHeight="1">
      <c r="A211" s="372"/>
      <c r="C211" s="51"/>
      <c r="D211" s="3" t="s">
        <v>143</v>
      </c>
      <c r="E211" s="52"/>
      <c r="F211" s="52"/>
      <c r="G211" s="52"/>
      <c r="I211" s="4" t="s">
        <v>126</v>
      </c>
      <c r="J211" s="52"/>
      <c r="K211" s="52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9"/>
      <c r="W211" s="139"/>
      <c r="X211" s="357"/>
      <c r="Y211" s="140"/>
      <c r="Z211" s="140"/>
      <c r="AA211" s="140"/>
      <c r="AB211" s="140"/>
      <c r="AC211" s="140"/>
      <c r="AD211" s="140"/>
      <c r="AE211" s="140"/>
      <c r="AI211" s="358"/>
      <c r="AJ211" s="53"/>
      <c r="AK211" s="312"/>
    </row>
    <row r="212" spans="1:37" ht="15">
      <c r="A212" s="591"/>
      <c r="B212" s="592"/>
      <c r="C212" s="592"/>
      <c r="D212" s="3" t="s">
        <v>2</v>
      </c>
      <c r="E212" s="3"/>
      <c r="F212" s="3"/>
      <c r="G212" s="3"/>
      <c r="I212" s="4" t="s">
        <v>3</v>
      </c>
      <c r="J212" s="4"/>
      <c r="K212" s="4"/>
      <c r="L212" s="138"/>
      <c r="M212" s="138"/>
      <c r="N212" s="138"/>
      <c r="O212" s="138"/>
      <c r="P212" s="138"/>
      <c r="Q212" s="138"/>
      <c r="R212" s="138"/>
      <c r="S212" s="138"/>
      <c r="T212" s="138"/>
      <c r="U212" s="138"/>
      <c r="V212" s="140"/>
      <c r="W212" s="140"/>
      <c r="X212" s="359"/>
      <c r="Y212" s="143"/>
      <c r="Z212" s="143"/>
      <c r="AA212" s="143"/>
      <c r="AB212" s="143"/>
      <c r="AC212" s="143"/>
      <c r="AD212" s="143"/>
      <c r="AE212" s="143"/>
      <c r="AI212" s="356"/>
    </row>
    <row r="213" spans="1:37" ht="15">
      <c r="A213" s="591"/>
      <c r="B213" s="592"/>
      <c r="C213" s="592"/>
      <c r="D213" s="3" t="s">
        <v>4</v>
      </c>
      <c r="E213" s="3"/>
      <c r="F213" s="3"/>
      <c r="G213" s="3"/>
      <c r="I213" s="4" t="s">
        <v>155</v>
      </c>
      <c r="J213" s="4"/>
      <c r="K213" s="4"/>
      <c r="L213" s="138"/>
      <c r="M213" s="138"/>
      <c r="N213" s="138"/>
      <c r="O213" s="138"/>
      <c r="P213" s="138"/>
      <c r="Q213" s="138"/>
      <c r="R213" s="138"/>
      <c r="S213" s="138"/>
      <c r="T213" s="138"/>
      <c r="U213" s="138"/>
      <c r="V213" s="140"/>
      <c r="W213" s="140"/>
      <c r="X213" s="359"/>
      <c r="Y213" s="143"/>
      <c r="Z213" s="143"/>
      <c r="AA213" s="143"/>
      <c r="AB213" s="143"/>
      <c r="AC213" s="143"/>
      <c r="AD213" s="143"/>
      <c r="AE213" s="143"/>
      <c r="AI213" s="356"/>
    </row>
    <row r="214" spans="1:37" ht="15">
      <c r="A214" s="591"/>
      <c r="B214" s="592"/>
      <c r="C214" s="592"/>
      <c r="D214" s="3" t="s">
        <v>6</v>
      </c>
      <c r="E214" s="3"/>
      <c r="F214" s="3"/>
      <c r="G214" s="3"/>
      <c r="I214" s="4" t="s">
        <v>7</v>
      </c>
      <c r="J214" s="4"/>
      <c r="K214" s="4"/>
      <c r="L214" s="138"/>
      <c r="M214" s="138"/>
      <c r="N214" s="138"/>
      <c r="O214" s="138"/>
      <c r="P214" s="138"/>
      <c r="Q214" s="138"/>
      <c r="R214" s="138"/>
      <c r="S214" s="138"/>
      <c r="T214" s="138"/>
      <c r="U214" s="138"/>
      <c r="V214" s="140"/>
      <c r="W214" s="140"/>
      <c r="X214" s="595" t="s">
        <v>238</v>
      </c>
      <c r="Y214" s="596"/>
      <c r="Z214" s="596"/>
      <c r="AA214" s="596"/>
      <c r="AB214" s="596"/>
      <c r="AC214" s="596"/>
      <c r="AD214" s="596"/>
      <c r="AE214" s="596"/>
      <c r="AF214" s="596"/>
      <c r="AG214" s="596"/>
      <c r="AH214" s="596"/>
      <c r="AI214" s="597"/>
    </row>
    <row r="215" spans="1:37" ht="15">
      <c r="A215" s="593"/>
      <c r="B215" s="594"/>
      <c r="C215" s="594"/>
      <c r="D215" s="3" t="s">
        <v>8</v>
      </c>
      <c r="E215" s="3"/>
      <c r="F215" s="3"/>
      <c r="G215" s="3"/>
      <c r="I215" s="4" t="s">
        <v>149</v>
      </c>
      <c r="J215" s="6"/>
      <c r="K215" s="4"/>
      <c r="L215" s="138"/>
      <c r="M215" s="138"/>
      <c r="N215" s="138"/>
      <c r="O215" s="138"/>
      <c r="P215" s="138"/>
      <c r="Q215" s="138"/>
      <c r="R215" s="138"/>
      <c r="S215" s="138"/>
      <c r="T215" s="138"/>
      <c r="U215" s="138"/>
      <c r="V215" s="140"/>
      <c r="W215" s="140"/>
      <c r="X215" s="595" t="s">
        <v>239</v>
      </c>
      <c r="Y215" s="596"/>
      <c r="Z215" s="596"/>
      <c r="AA215" s="596"/>
      <c r="AB215" s="596"/>
      <c r="AC215" s="596"/>
      <c r="AD215" s="596"/>
      <c r="AE215" s="596"/>
      <c r="AF215" s="596"/>
      <c r="AG215" s="596"/>
      <c r="AH215" s="596"/>
      <c r="AI215" s="597"/>
    </row>
    <row r="216" spans="1:37" ht="15">
      <c r="A216" s="591"/>
      <c r="B216" s="592"/>
      <c r="C216" s="592"/>
      <c r="D216" s="7"/>
      <c r="E216" s="2"/>
      <c r="F216" s="2"/>
      <c r="G216" s="2"/>
      <c r="H216" s="6"/>
      <c r="I216" s="4"/>
      <c r="J216" s="6"/>
      <c r="K216" s="4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40"/>
      <c r="W216" s="140"/>
      <c r="X216" s="359"/>
      <c r="Y216" s="143"/>
      <c r="Z216" s="143"/>
      <c r="AA216" s="143"/>
      <c r="AB216" s="143"/>
      <c r="AC216" s="143"/>
      <c r="AD216" s="143"/>
      <c r="AE216" s="143"/>
      <c r="AI216" s="356"/>
    </row>
    <row r="217" spans="1:37" ht="15">
      <c r="A217" s="373"/>
      <c r="B217" s="8"/>
      <c r="C217" s="9"/>
      <c r="D217" s="2"/>
      <c r="E217" s="2"/>
      <c r="F217" s="2"/>
      <c r="G217" s="2"/>
      <c r="H217" s="6"/>
      <c r="I217" s="5"/>
      <c r="J217" s="6"/>
      <c r="K217" s="4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40"/>
      <c r="W217" s="140"/>
      <c r="X217" s="359"/>
      <c r="Y217" s="143"/>
      <c r="Z217" s="143"/>
      <c r="AA217" s="143"/>
      <c r="AB217" s="143"/>
      <c r="AC217" s="143"/>
      <c r="AD217" s="143"/>
      <c r="AE217" s="143"/>
      <c r="AF217" s="1"/>
      <c r="AG217" s="1"/>
      <c r="AH217" s="1"/>
      <c r="AI217" s="99"/>
    </row>
    <row r="218" spans="1:37" ht="15.6" thickBot="1">
      <c r="A218" s="373"/>
      <c r="B218" s="8"/>
      <c r="C218" s="9"/>
      <c r="D218" s="2"/>
      <c r="E218" s="2"/>
      <c r="F218" s="2"/>
      <c r="H218" s="6"/>
      <c r="I218" s="5"/>
      <c r="J218" s="6"/>
      <c r="K218" s="4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40"/>
      <c r="W218" s="140"/>
      <c r="X218" s="359"/>
      <c r="Y218" s="143"/>
      <c r="Z218" s="143"/>
      <c r="AA218" s="143"/>
      <c r="AB218" s="143"/>
      <c r="AC218" s="143"/>
      <c r="AD218" s="143"/>
      <c r="AE218" s="143"/>
      <c r="AF218" s="1"/>
      <c r="AG218" s="1"/>
      <c r="AH218" s="1"/>
      <c r="AI218" s="99"/>
    </row>
    <row r="219" spans="1:37" ht="7.5" customHeight="1" thickBot="1">
      <c r="A219" s="361"/>
      <c r="B219" s="362"/>
      <c r="C219" s="362"/>
      <c r="D219" s="363"/>
      <c r="E219" s="363"/>
      <c r="F219" s="363"/>
      <c r="G219" s="363"/>
      <c r="H219" s="363"/>
      <c r="I219" s="364"/>
      <c r="J219" s="364"/>
      <c r="K219" s="364"/>
      <c r="L219" s="365"/>
      <c r="M219" s="365"/>
      <c r="N219" s="365"/>
      <c r="O219" s="365"/>
      <c r="P219" s="365"/>
      <c r="Q219" s="365"/>
      <c r="R219" s="365"/>
      <c r="S219" s="365"/>
      <c r="T219" s="365"/>
      <c r="U219" s="365"/>
      <c r="V219" s="366"/>
      <c r="W219" s="366"/>
      <c r="X219" s="367"/>
      <c r="Y219" s="367"/>
      <c r="Z219" s="367"/>
      <c r="AA219" s="367"/>
      <c r="AB219" s="367"/>
      <c r="AC219" s="367"/>
      <c r="AD219" s="367"/>
      <c r="AE219" s="367"/>
      <c r="AF219" s="368"/>
      <c r="AG219" s="368"/>
      <c r="AH219" s="368"/>
      <c r="AI219" s="369"/>
    </row>
    <row r="220" spans="1:37" ht="20.25" customHeight="1" thickBot="1">
      <c r="A220" s="626" t="s">
        <v>9</v>
      </c>
      <c r="B220" s="628" t="s">
        <v>10</v>
      </c>
      <c r="C220" s="628"/>
      <c r="D220" s="629" t="s">
        <v>11</v>
      </c>
      <c r="E220" s="629"/>
      <c r="F220" s="629"/>
      <c r="G220" s="630" t="s">
        <v>12</v>
      </c>
      <c r="H220" s="630"/>
      <c r="I220" s="630"/>
      <c r="J220" s="630"/>
      <c r="K220" s="630"/>
      <c r="L220" s="631" t="s">
        <v>76</v>
      </c>
      <c r="M220" s="631"/>
      <c r="N220" s="631"/>
      <c r="O220" s="631"/>
      <c r="P220" s="631"/>
      <c r="Q220" s="631"/>
      <c r="R220" s="631"/>
      <c r="S220" s="631"/>
      <c r="T220" s="631"/>
      <c r="U220" s="631"/>
      <c r="V220" s="631"/>
      <c r="W220" s="631"/>
      <c r="X220" s="631"/>
      <c r="Y220" s="631"/>
      <c r="Z220" s="631"/>
      <c r="AA220" s="631"/>
      <c r="AB220" s="631"/>
      <c r="AC220" s="631"/>
      <c r="AD220" s="631"/>
      <c r="AE220" s="631"/>
      <c r="AF220" s="631"/>
      <c r="AG220" s="631"/>
      <c r="AH220" s="631"/>
      <c r="AI220" s="632"/>
    </row>
    <row r="221" spans="1:37" ht="20.25" customHeight="1" thickBot="1">
      <c r="A221" s="568"/>
      <c r="B221" s="569"/>
      <c r="C221" s="569"/>
      <c r="D221" s="570"/>
      <c r="E221" s="570"/>
      <c r="F221" s="570"/>
      <c r="G221" s="633" t="s">
        <v>14</v>
      </c>
      <c r="H221" s="634" t="s">
        <v>15</v>
      </c>
      <c r="I221" s="634"/>
      <c r="J221" s="634"/>
      <c r="K221" s="634"/>
      <c r="L221" s="531" t="s">
        <v>163</v>
      </c>
      <c r="M221" s="531"/>
      <c r="N221" s="531"/>
      <c r="O221" s="531"/>
      <c r="P221" s="531" t="s">
        <v>164</v>
      </c>
      <c r="Q221" s="531"/>
      <c r="R221" s="531"/>
      <c r="S221" s="531"/>
      <c r="T221" s="531" t="s">
        <v>165</v>
      </c>
      <c r="U221" s="531"/>
      <c r="V221" s="531"/>
      <c r="W221" s="531"/>
      <c r="X221" s="531" t="s">
        <v>166</v>
      </c>
      <c r="Y221" s="531"/>
      <c r="Z221" s="531"/>
      <c r="AA221" s="531"/>
      <c r="AB221" s="531" t="s">
        <v>167</v>
      </c>
      <c r="AC221" s="531"/>
      <c r="AD221" s="531"/>
      <c r="AE221" s="531"/>
      <c r="AF221" s="575" t="s">
        <v>168</v>
      </c>
      <c r="AG221" s="575"/>
      <c r="AH221" s="575"/>
      <c r="AI221" s="576"/>
    </row>
    <row r="222" spans="1:37" ht="20.25" customHeight="1" thickBot="1">
      <c r="A222" s="568"/>
      <c r="B222" s="569"/>
      <c r="C222" s="569"/>
      <c r="D222" s="577" t="s">
        <v>21</v>
      </c>
      <c r="E222" s="578" t="s">
        <v>22</v>
      </c>
      <c r="F222" s="579" t="s">
        <v>23</v>
      </c>
      <c r="G222" s="633"/>
      <c r="H222" s="605" t="s">
        <v>24</v>
      </c>
      <c r="I222" s="605" t="s">
        <v>25</v>
      </c>
      <c r="J222" s="605" t="s">
        <v>26</v>
      </c>
      <c r="K222" s="610" t="s">
        <v>27</v>
      </c>
      <c r="L222" s="581" t="s">
        <v>240</v>
      </c>
      <c r="M222" s="581"/>
      <c r="N222" s="581"/>
      <c r="O222" s="581"/>
      <c r="P222" s="581"/>
      <c r="Q222" s="581"/>
      <c r="R222" s="581"/>
      <c r="S222" s="581"/>
      <c r="T222" s="581"/>
      <c r="U222" s="581"/>
      <c r="V222" s="581"/>
      <c r="W222" s="581"/>
      <c r="X222" s="581"/>
      <c r="Y222" s="581"/>
      <c r="Z222" s="581"/>
      <c r="AA222" s="581"/>
      <c r="AB222" s="581"/>
      <c r="AC222" s="581"/>
      <c r="AD222" s="581"/>
      <c r="AE222" s="581"/>
      <c r="AF222" s="581"/>
      <c r="AG222" s="581"/>
      <c r="AH222" s="581"/>
      <c r="AI222" s="582"/>
    </row>
    <row r="223" spans="1:37" ht="20.25" customHeight="1" thickBot="1">
      <c r="A223" s="568"/>
      <c r="B223" s="569"/>
      <c r="C223" s="569"/>
      <c r="D223" s="577"/>
      <c r="E223" s="578"/>
      <c r="F223" s="579"/>
      <c r="G223" s="633"/>
      <c r="H223" s="605"/>
      <c r="I223" s="605"/>
      <c r="J223" s="605"/>
      <c r="K223" s="610"/>
      <c r="L223" s="523" t="s">
        <v>24</v>
      </c>
      <c r="M223" s="525" t="s">
        <v>25</v>
      </c>
      <c r="N223" s="519" t="s">
        <v>28</v>
      </c>
      <c r="O223" s="521" t="s">
        <v>29</v>
      </c>
      <c r="P223" s="523" t="s">
        <v>24</v>
      </c>
      <c r="Q223" s="525" t="s">
        <v>25</v>
      </c>
      <c r="R223" s="519" t="s">
        <v>28</v>
      </c>
      <c r="S223" s="521" t="s">
        <v>29</v>
      </c>
      <c r="T223" s="523" t="s">
        <v>24</v>
      </c>
      <c r="U223" s="525" t="s">
        <v>25</v>
      </c>
      <c r="V223" s="519" t="s">
        <v>28</v>
      </c>
      <c r="W223" s="521" t="s">
        <v>29</v>
      </c>
      <c r="X223" s="523" t="s">
        <v>24</v>
      </c>
      <c r="Y223" s="525" t="s">
        <v>25</v>
      </c>
      <c r="Z223" s="519" t="s">
        <v>28</v>
      </c>
      <c r="AA223" s="521" t="s">
        <v>29</v>
      </c>
      <c r="AB223" s="523" t="s">
        <v>24</v>
      </c>
      <c r="AC223" s="525" t="s">
        <v>25</v>
      </c>
      <c r="AD223" s="519" t="s">
        <v>28</v>
      </c>
      <c r="AE223" s="521" t="s">
        <v>29</v>
      </c>
      <c r="AF223" s="523" t="s">
        <v>24</v>
      </c>
      <c r="AG223" s="525" t="s">
        <v>25</v>
      </c>
      <c r="AH223" s="519" t="s">
        <v>28</v>
      </c>
      <c r="AI223" s="527" t="s">
        <v>29</v>
      </c>
    </row>
    <row r="224" spans="1:37" ht="20.25" customHeight="1" thickBot="1">
      <c r="A224" s="627"/>
      <c r="B224" s="569"/>
      <c r="C224" s="569"/>
      <c r="D224" s="577"/>
      <c r="E224" s="578"/>
      <c r="F224" s="579"/>
      <c r="G224" s="633"/>
      <c r="H224" s="605"/>
      <c r="I224" s="605"/>
      <c r="J224" s="605"/>
      <c r="K224" s="610"/>
      <c r="L224" s="523"/>
      <c r="M224" s="525"/>
      <c r="N224" s="519"/>
      <c r="O224" s="521"/>
      <c r="P224" s="523"/>
      <c r="Q224" s="525"/>
      <c r="R224" s="519"/>
      <c r="S224" s="521"/>
      <c r="T224" s="523"/>
      <c r="U224" s="525"/>
      <c r="V224" s="519"/>
      <c r="W224" s="521"/>
      <c r="X224" s="523"/>
      <c r="Y224" s="525"/>
      <c r="Z224" s="519"/>
      <c r="AA224" s="521"/>
      <c r="AB224" s="523"/>
      <c r="AC224" s="525"/>
      <c r="AD224" s="519"/>
      <c r="AE224" s="521"/>
      <c r="AF224" s="523"/>
      <c r="AG224" s="525"/>
      <c r="AH224" s="519"/>
      <c r="AI224" s="527"/>
    </row>
    <row r="225" spans="1:43" s="141" customFormat="1" ht="18" customHeight="1" thickBot="1">
      <c r="A225" s="471" t="s">
        <v>158</v>
      </c>
      <c r="B225" s="554" t="s">
        <v>273</v>
      </c>
      <c r="C225" s="554"/>
      <c r="D225" s="555"/>
      <c r="E225" s="555"/>
      <c r="F225" s="476"/>
      <c r="G225" s="476"/>
      <c r="H225" s="555"/>
      <c r="I225" s="555"/>
      <c r="J225" s="555"/>
      <c r="K225" s="555"/>
      <c r="L225" s="555"/>
      <c r="M225" s="555"/>
      <c r="N225" s="555"/>
      <c r="O225" s="555"/>
      <c r="P225" s="555"/>
      <c r="Q225" s="555"/>
      <c r="R225" s="555"/>
      <c r="S225" s="555"/>
      <c r="T225" s="555"/>
      <c r="U225" s="555"/>
      <c r="V225" s="555"/>
      <c r="W225" s="555"/>
      <c r="X225" s="555"/>
      <c r="Y225" s="555"/>
      <c r="Z225" s="555"/>
      <c r="AA225" s="555"/>
      <c r="AB225" s="555"/>
      <c r="AC225" s="555"/>
      <c r="AD225" s="555"/>
      <c r="AE225" s="555"/>
      <c r="AF225" s="555"/>
      <c r="AG225" s="555"/>
      <c r="AH225" s="555"/>
      <c r="AI225" s="555"/>
      <c r="AJ225" s="555"/>
      <c r="AK225" s="555"/>
      <c r="AL225" s="555"/>
      <c r="AM225" s="555"/>
      <c r="AN225" s="555"/>
      <c r="AO225" s="555"/>
      <c r="AP225" s="555"/>
      <c r="AQ225" s="703"/>
    </row>
    <row r="226" spans="1:43" ht="20.25" customHeight="1">
      <c r="A226" s="398" t="s">
        <v>31</v>
      </c>
      <c r="B226" s="295" t="s">
        <v>249</v>
      </c>
      <c r="C226" s="414"/>
      <c r="D226" s="74"/>
      <c r="E226" s="18">
        <v>2</v>
      </c>
      <c r="F226" s="76">
        <f>F173</f>
        <v>2</v>
      </c>
      <c r="G226" s="73">
        <f t="shared" ref="G226:G236" si="54">SUM(H226:K226)</f>
        <v>20</v>
      </c>
      <c r="H226" s="75">
        <f t="shared" ref="H226:H237" si="55">L226+P226+T226+X226+AB226+AF226</f>
        <v>10</v>
      </c>
      <c r="I226" s="75">
        <f t="shared" ref="I226:I237" si="56">M226+Q226+U226+Y226+AC226+AG226</f>
        <v>0</v>
      </c>
      <c r="J226" s="75">
        <f t="shared" ref="J226:J237" si="57">N226+R226+V226+Z226+AD226+AH226</f>
        <v>10</v>
      </c>
      <c r="K226" s="76">
        <f t="shared" ref="K226:K236" si="58">O226+S226+W226+AA226+AE226+AI226</f>
        <v>0</v>
      </c>
      <c r="L226" s="69">
        <v>0</v>
      </c>
      <c r="M226" s="92"/>
      <c r="N226" s="92"/>
      <c r="O226" s="124"/>
      <c r="P226" s="123">
        <v>0</v>
      </c>
      <c r="Q226" s="92"/>
      <c r="R226" s="92"/>
      <c r="S226" s="124"/>
      <c r="T226" s="123">
        <v>0</v>
      </c>
      <c r="U226" s="92"/>
      <c r="V226" s="92"/>
      <c r="W226" s="124"/>
      <c r="X226" s="123"/>
      <c r="Y226" s="157"/>
      <c r="Z226" s="92"/>
      <c r="AA226" s="124"/>
      <c r="AB226" s="123">
        <v>10</v>
      </c>
      <c r="AC226" s="92"/>
      <c r="AD226" s="118">
        <v>10</v>
      </c>
      <c r="AE226" s="72"/>
      <c r="AF226" s="123"/>
      <c r="AG226" s="92"/>
      <c r="AH226" s="92"/>
      <c r="AI226" s="79"/>
      <c r="AK226" s="312">
        <v>0</v>
      </c>
    </row>
    <row r="227" spans="1:43" ht="20.25" customHeight="1">
      <c r="A227" s="398" t="s">
        <v>33</v>
      </c>
      <c r="B227" s="295" t="s">
        <v>213</v>
      </c>
      <c r="C227" s="221"/>
      <c r="D227" s="14"/>
      <c r="E227" s="18">
        <v>2</v>
      </c>
      <c r="F227" s="82">
        <f>F174</f>
        <v>2</v>
      </c>
      <c r="G227" s="299">
        <f>SUM(H227:K227)</f>
        <v>20</v>
      </c>
      <c r="H227" s="18">
        <f t="shared" si="55"/>
        <v>10</v>
      </c>
      <c r="I227" s="18">
        <f t="shared" si="56"/>
        <v>10</v>
      </c>
      <c r="J227" s="18">
        <f t="shared" si="57"/>
        <v>0</v>
      </c>
      <c r="K227" s="78">
        <f t="shared" si="58"/>
        <v>0</v>
      </c>
      <c r="L227" s="69"/>
      <c r="M227" s="92"/>
      <c r="N227" s="92"/>
      <c r="O227" s="124"/>
      <c r="P227" s="123"/>
      <c r="Q227" s="92"/>
      <c r="R227" s="92"/>
      <c r="S227" s="124"/>
      <c r="T227" s="123"/>
      <c r="U227" s="92"/>
      <c r="V227" s="92"/>
      <c r="W227" s="124"/>
      <c r="X227" s="281">
        <v>10</v>
      </c>
      <c r="Y227" s="212">
        <v>10</v>
      </c>
      <c r="Z227" s="69"/>
      <c r="AA227" s="124"/>
      <c r="AB227" s="123"/>
      <c r="AC227" s="92"/>
      <c r="AD227" s="92"/>
      <c r="AE227" s="72"/>
      <c r="AF227" s="123"/>
      <c r="AG227" s="92"/>
      <c r="AH227" s="92"/>
      <c r="AI227" s="79"/>
      <c r="AK227" s="312">
        <v>5</v>
      </c>
    </row>
    <row r="228" spans="1:43" ht="20.25" customHeight="1">
      <c r="A228" s="398" t="s">
        <v>34</v>
      </c>
      <c r="B228" s="295" t="s">
        <v>113</v>
      </c>
      <c r="C228" s="90"/>
      <c r="D228" s="37">
        <v>1</v>
      </c>
      <c r="E228" s="18">
        <v>1</v>
      </c>
      <c r="F228" s="78">
        <v>4</v>
      </c>
      <c r="G228" s="77">
        <f t="shared" si="54"/>
        <v>20</v>
      </c>
      <c r="H228" s="18">
        <f t="shared" si="55"/>
        <v>10</v>
      </c>
      <c r="I228" s="18">
        <f t="shared" si="56"/>
        <v>10</v>
      </c>
      <c r="J228" s="18">
        <f t="shared" si="57"/>
        <v>0</v>
      </c>
      <c r="K228" s="78">
        <f t="shared" si="58"/>
        <v>0</v>
      </c>
      <c r="L228" s="69"/>
      <c r="M228" s="92"/>
      <c r="N228" s="92"/>
      <c r="O228" s="124"/>
      <c r="P228" s="123"/>
      <c r="Q228" s="92"/>
      <c r="R228" s="92"/>
      <c r="S228" s="124"/>
      <c r="T228" s="123"/>
      <c r="U228" s="92"/>
      <c r="V228" s="92"/>
      <c r="W228" s="124"/>
      <c r="X228" s="122">
        <v>10</v>
      </c>
      <c r="Y228" s="149">
        <v>10</v>
      </c>
      <c r="Z228" s="92"/>
      <c r="AA228" s="124"/>
      <c r="AB228" s="123"/>
      <c r="AC228" s="92"/>
      <c r="AD228" s="92"/>
      <c r="AE228" s="124"/>
      <c r="AF228" s="123"/>
      <c r="AG228" s="92"/>
      <c r="AH228" s="92"/>
      <c r="AI228" s="79"/>
      <c r="AK228" s="312">
        <v>5</v>
      </c>
    </row>
    <row r="229" spans="1:43" ht="20.25" customHeight="1">
      <c r="A229" s="398" t="s">
        <v>35</v>
      </c>
      <c r="B229" s="295" t="s">
        <v>108</v>
      </c>
      <c r="C229" s="90"/>
      <c r="D229" s="14">
        <v>1</v>
      </c>
      <c r="E229" s="15">
        <v>1</v>
      </c>
      <c r="F229" s="83">
        <f>F176</f>
        <v>5</v>
      </c>
      <c r="G229" s="77">
        <f t="shared" si="54"/>
        <v>30</v>
      </c>
      <c r="H229" s="18">
        <f t="shared" si="55"/>
        <v>20</v>
      </c>
      <c r="I229" s="18">
        <f t="shared" si="56"/>
        <v>10</v>
      </c>
      <c r="J229" s="18">
        <f t="shared" si="57"/>
        <v>0</v>
      </c>
      <c r="K229" s="78">
        <f t="shared" si="58"/>
        <v>0</v>
      </c>
      <c r="L229" s="115"/>
      <c r="M229" s="92"/>
      <c r="N229" s="92"/>
      <c r="O229" s="124"/>
      <c r="P229" s="115"/>
      <c r="Q229" s="92"/>
      <c r="R229" s="92"/>
      <c r="S229" s="124"/>
      <c r="T229" s="115"/>
      <c r="U229" s="92"/>
      <c r="V229" s="92"/>
      <c r="W229" s="115"/>
      <c r="X229" s="119">
        <v>20</v>
      </c>
      <c r="Y229" s="118">
        <v>10</v>
      </c>
      <c r="Z229" s="92"/>
      <c r="AA229" s="120"/>
      <c r="AB229" s="123"/>
      <c r="AC229" s="92"/>
      <c r="AD229" s="118"/>
      <c r="AE229" s="124"/>
      <c r="AF229" s="121">
        <v>0</v>
      </c>
      <c r="AG229" s="118"/>
      <c r="AH229" s="118"/>
      <c r="AI229" s="83"/>
      <c r="AK229" s="312">
        <v>20</v>
      </c>
    </row>
    <row r="230" spans="1:43" ht="20.25" customHeight="1">
      <c r="A230" s="398" t="s">
        <v>37</v>
      </c>
      <c r="B230" s="295" t="s">
        <v>109</v>
      </c>
      <c r="C230" s="46"/>
      <c r="D230" s="37"/>
      <c r="E230" s="18">
        <v>2</v>
      </c>
      <c r="F230" s="79">
        <f>F177</f>
        <v>4</v>
      </c>
      <c r="G230" s="81">
        <f t="shared" si="54"/>
        <v>20</v>
      </c>
      <c r="H230" s="18">
        <f t="shared" si="55"/>
        <v>10</v>
      </c>
      <c r="I230" s="18">
        <f t="shared" si="56"/>
        <v>10</v>
      </c>
      <c r="J230" s="18">
        <f t="shared" si="57"/>
        <v>0</v>
      </c>
      <c r="K230" s="78">
        <f t="shared" si="58"/>
        <v>0</v>
      </c>
      <c r="L230" s="69">
        <v>0</v>
      </c>
      <c r="M230" s="118"/>
      <c r="N230" s="118"/>
      <c r="O230" s="120"/>
      <c r="P230" s="123">
        <v>0</v>
      </c>
      <c r="Q230" s="118"/>
      <c r="R230" s="118"/>
      <c r="S230" s="120"/>
      <c r="T230" s="123">
        <v>0</v>
      </c>
      <c r="U230" s="118"/>
      <c r="V230" s="118"/>
      <c r="W230" s="124"/>
      <c r="X230" s="123"/>
      <c r="Y230" s="92"/>
      <c r="Z230" s="92"/>
      <c r="AA230" s="124"/>
      <c r="AB230" s="123"/>
      <c r="AC230" s="92"/>
      <c r="AD230" s="92"/>
      <c r="AE230" s="124"/>
      <c r="AF230" s="123">
        <v>10</v>
      </c>
      <c r="AG230" s="92">
        <v>10</v>
      </c>
      <c r="AH230" s="92"/>
      <c r="AI230" s="79"/>
      <c r="AK230" s="312">
        <v>0</v>
      </c>
    </row>
    <row r="231" spans="1:43" ht="20.25" customHeight="1">
      <c r="A231" s="398" t="s">
        <v>39</v>
      </c>
      <c r="B231" s="295" t="s">
        <v>114</v>
      </c>
      <c r="C231" s="46"/>
      <c r="D231" s="37">
        <v>1</v>
      </c>
      <c r="E231" s="18">
        <v>1</v>
      </c>
      <c r="F231" s="79">
        <v>6</v>
      </c>
      <c r="G231" s="77">
        <f t="shared" si="54"/>
        <v>30</v>
      </c>
      <c r="H231" s="18">
        <f t="shared" si="55"/>
        <v>20</v>
      </c>
      <c r="I231" s="18">
        <f t="shared" si="56"/>
        <v>10</v>
      </c>
      <c r="J231" s="18">
        <f t="shared" si="57"/>
        <v>0</v>
      </c>
      <c r="K231" s="78">
        <f t="shared" si="58"/>
        <v>0</v>
      </c>
      <c r="L231" s="69">
        <v>0</v>
      </c>
      <c r="M231" s="92"/>
      <c r="N231" s="92"/>
      <c r="O231" s="124"/>
      <c r="P231" s="123">
        <v>0</v>
      </c>
      <c r="Q231" s="92"/>
      <c r="R231" s="92"/>
      <c r="S231" s="124"/>
      <c r="T231" s="123"/>
      <c r="U231" s="92"/>
      <c r="V231" s="92"/>
      <c r="W231" s="124"/>
      <c r="X231" s="123"/>
      <c r="Y231" s="92"/>
      <c r="Z231" s="92"/>
      <c r="AA231" s="124"/>
      <c r="AB231" s="122">
        <v>20</v>
      </c>
      <c r="AC231" s="92">
        <v>10</v>
      </c>
      <c r="AD231" s="92"/>
      <c r="AE231" s="124"/>
      <c r="AF231" s="123">
        <v>0</v>
      </c>
      <c r="AG231" s="92"/>
      <c r="AH231" s="92"/>
      <c r="AI231" s="79"/>
      <c r="AK231" s="312">
        <v>10</v>
      </c>
    </row>
    <row r="232" spans="1:43" ht="20.25" customHeight="1">
      <c r="A232" s="398" t="s">
        <v>41</v>
      </c>
      <c r="B232" s="295" t="s">
        <v>150</v>
      </c>
      <c r="C232" s="45"/>
      <c r="D232" s="37">
        <v>1</v>
      </c>
      <c r="E232" s="18">
        <v>1</v>
      </c>
      <c r="F232" s="79">
        <v>5</v>
      </c>
      <c r="G232" s="77">
        <f t="shared" si="54"/>
        <v>20</v>
      </c>
      <c r="H232" s="18">
        <f t="shared" si="55"/>
        <v>10</v>
      </c>
      <c r="I232" s="18">
        <f t="shared" si="56"/>
        <v>10</v>
      </c>
      <c r="J232" s="18">
        <f t="shared" si="57"/>
        <v>0</v>
      </c>
      <c r="K232" s="78">
        <f t="shared" si="58"/>
        <v>0</v>
      </c>
      <c r="L232" s="69">
        <v>0</v>
      </c>
      <c r="M232" s="92"/>
      <c r="N232" s="92"/>
      <c r="O232" s="124"/>
      <c r="P232" s="123">
        <v>0</v>
      </c>
      <c r="Q232" s="92"/>
      <c r="R232" s="92"/>
      <c r="S232" s="124"/>
      <c r="T232" s="123"/>
      <c r="U232" s="92"/>
      <c r="V232" s="92"/>
      <c r="W232" s="124"/>
      <c r="X232" s="123"/>
      <c r="Y232" s="92"/>
      <c r="Z232" s="92"/>
      <c r="AA232" s="124"/>
      <c r="AB232" s="92"/>
      <c r="AC232" s="92"/>
      <c r="AD232" s="92"/>
      <c r="AE232" s="124"/>
      <c r="AF232" s="122">
        <v>10</v>
      </c>
      <c r="AG232" s="92">
        <v>10</v>
      </c>
      <c r="AH232" s="92"/>
      <c r="AI232" s="79"/>
      <c r="AK232" s="312">
        <v>10</v>
      </c>
    </row>
    <row r="233" spans="1:43" ht="20.25" customHeight="1">
      <c r="A233" s="398" t="s">
        <v>42</v>
      </c>
      <c r="B233" s="295" t="s">
        <v>151</v>
      </c>
      <c r="C233" s="501"/>
      <c r="D233" s="37">
        <v>1</v>
      </c>
      <c r="E233" s="18">
        <v>1</v>
      </c>
      <c r="F233" s="79">
        <v>7</v>
      </c>
      <c r="G233" s="77">
        <f t="shared" si="54"/>
        <v>35</v>
      </c>
      <c r="H233" s="18">
        <f t="shared" si="55"/>
        <v>20</v>
      </c>
      <c r="I233" s="18">
        <f t="shared" si="56"/>
        <v>15</v>
      </c>
      <c r="J233" s="18">
        <f t="shared" si="57"/>
        <v>0</v>
      </c>
      <c r="K233" s="78">
        <f t="shared" si="58"/>
        <v>0</v>
      </c>
      <c r="L233" s="69"/>
      <c r="M233" s="92"/>
      <c r="N233" s="92"/>
      <c r="O233" s="124"/>
      <c r="P233" s="123"/>
      <c r="Q233" s="92"/>
      <c r="R233" s="92"/>
      <c r="S233" s="124"/>
      <c r="T233" s="123"/>
      <c r="U233" s="92"/>
      <c r="V233" s="92"/>
      <c r="W233" s="124"/>
      <c r="X233" s="123"/>
      <c r="Y233" s="92"/>
      <c r="Z233" s="92"/>
      <c r="AA233" s="124"/>
      <c r="AB233" s="122">
        <v>20</v>
      </c>
      <c r="AC233" s="92">
        <v>15</v>
      </c>
      <c r="AD233" s="92"/>
      <c r="AE233" s="124"/>
      <c r="AF233" s="123"/>
      <c r="AG233" s="92"/>
      <c r="AH233" s="92"/>
      <c r="AI233" s="79"/>
      <c r="AK233" s="312">
        <v>10</v>
      </c>
    </row>
    <row r="234" spans="1:43" ht="20.25" customHeight="1">
      <c r="A234" s="398" t="s">
        <v>86</v>
      </c>
      <c r="B234" s="295" t="s">
        <v>111</v>
      </c>
      <c r="C234" s="501"/>
      <c r="D234" s="37">
        <v>1</v>
      </c>
      <c r="E234" s="18">
        <v>1</v>
      </c>
      <c r="F234" s="79">
        <f>F180</f>
        <v>7</v>
      </c>
      <c r="G234" s="77">
        <f t="shared" si="54"/>
        <v>30</v>
      </c>
      <c r="H234" s="18">
        <f t="shared" si="55"/>
        <v>20</v>
      </c>
      <c r="I234" s="18">
        <f t="shared" si="56"/>
        <v>10</v>
      </c>
      <c r="J234" s="18">
        <f t="shared" si="57"/>
        <v>0</v>
      </c>
      <c r="K234" s="78">
        <f t="shared" si="58"/>
        <v>0</v>
      </c>
      <c r="L234" s="69"/>
      <c r="M234" s="92"/>
      <c r="N234" s="92"/>
      <c r="O234" s="124"/>
      <c r="P234" s="123"/>
      <c r="Q234" s="92"/>
      <c r="R234" s="92"/>
      <c r="S234" s="124"/>
      <c r="T234" s="123"/>
      <c r="U234" s="92"/>
      <c r="V234" s="92"/>
      <c r="W234" s="124"/>
      <c r="X234" s="123">
        <v>0</v>
      </c>
      <c r="Y234" s="92"/>
      <c r="Z234" s="92"/>
      <c r="AA234" s="124"/>
      <c r="AB234" s="123">
        <v>0</v>
      </c>
      <c r="AC234" s="92"/>
      <c r="AD234" s="92"/>
      <c r="AE234" s="124"/>
      <c r="AF234" s="122">
        <v>20</v>
      </c>
      <c r="AG234" s="157">
        <v>10</v>
      </c>
      <c r="AH234" s="157"/>
      <c r="AI234" s="79"/>
      <c r="AK234" s="312">
        <v>10</v>
      </c>
    </row>
    <row r="235" spans="1:43" ht="20.25" customHeight="1">
      <c r="A235" s="398" t="s">
        <v>88</v>
      </c>
      <c r="B235" s="295" t="s">
        <v>115</v>
      </c>
      <c r="C235" s="17"/>
      <c r="D235" s="37"/>
      <c r="E235" s="18">
        <v>2</v>
      </c>
      <c r="F235" s="79">
        <v>5</v>
      </c>
      <c r="G235" s="77">
        <f t="shared" si="54"/>
        <v>30</v>
      </c>
      <c r="H235" s="18">
        <f t="shared" si="55"/>
        <v>15</v>
      </c>
      <c r="I235" s="18">
        <f t="shared" si="56"/>
        <v>0</v>
      </c>
      <c r="J235" s="18">
        <f t="shared" si="57"/>
        <v>15</v>
      </c>
      <c r="K235" s="78">
        <f t="shared" si="58"/>
        <v>0</v>
      </c>
      <c r="L235" s="69">
        <v>0</v>
      </c>
      <c r="M235" s="92"/>
      <c r="N235" s="92"/>
      <c r="O235" s="124"/>
      <c r="P235" s="123">
        <v>0</v>
      </c>
      <c r="Q235" s="92"/>
      <c r="R235" s="92"/>
      <c r="S235" s="124"/>
      <c r="T235" s="123"/>
      <c r="U235" s="92"/>
      <c r="V235" s="92"/>
      <c r="W235" s="124"/>
      <c r="X235" s="123"/>
      <c r="Y235" s="92"/>
      <c r="Z235" s="92"/>
      <c r="AA235" s="124"/>
      <c r="AB235" s="123">
        <v>15</v>
      </c>
      <c r="AC235" s="92"/>
      <c r="AD235" s="92">
        <v>15</v>
      </c>
      <c r="AE235" s="124"/>
      <c r="AF235" s="72"/>
      <c r="AG235" s="212"/>
      <c r="AH235" s="212"/>
      <c r="AI235" s="399"/>
      <c r="AK235" s="312">
        <v>20</v>
      </c>
    </row>
    <row r="236" spans="1:43" ht="20.25" customHeight="1">
      <c r="A236" s="398" t="s">
        <v>90</v>
      </c>
      <c r="B236" s="295" t="s">
        <v>101</v>
      </c>
      <c r="C236" s="17"/>
      <c r="D236" s="37"/>
      <c r="E236" s="18">
        <v>2</v>
      </c>
      <c r="F236" s="79">
        <v>4</v>
      </c>
      <c r="G236" s="77">
        <f t="shared" si="54"/>
        <v>30</v>
      </c>
      <c r="H236" s="18">
        <f t="shared" si="55"/>
        <v>0</v>
      </c>
      <c r="I236" s="18">
        <f t="shared" si="56"/>
        <v>0</v>
      </c>
      <c r="J236" s="18">
        <f t="shared" si="57"/>
        <v>0</v>
      </c>
      <c r="K236" s="78">
        <f t="shared" si="58"/>
        <v>30</v>
      </c>
      <c r="L236" s="69">
        <v>0</v>
      </c>
      <c r="M236" s="92"/>
      <c r="N236" s="92"/>
      <c r="O236" s="124"/>
      <c r="P236" s="123">
        <v>0</v>
      </c>
      <c r="Q236" s="92"/>
      <c r="R236" s="92"/>
      <c r="S236" s="124"/>
      <c r="T236" s="123">
        <v>0</v>
      </c>
      <c r="U236" s="92"/>
      <c r="V236" s="92"/>
      <c r="W236" s="124"/>
      <c r="X236" s="123"/>
      <c r="Y236" s="130"/>
      <c r="Z236" s="130"/>
      <c r="AA236" s="131"/>
      <c r="AB236" s="123"/>
      <c r="AC236" s="92"/>
      <c r="AD236" s="92"/>
      <c r="AE236" s="124">
        <v>15</v>
      </c>
      <c r="AF236" s="123"/>
      <c r="AG236" s="213"/>
      <c r="AH236" s="213"/>
      <c r="AI236" s="395">
        <v>15</v>
      </c>
      <c r="AK236" s="312">
        <v>60</v>
      </c>
    </row>
    <row r="237" spans="1:43" ht="20.25" customHeight="1" thickBot="1">
      <c r="A237" s="398" t="s">
        <v>95</v>
      </c>
      <c r="B237" s="295" t="s">
        <v>134</v>
      </c>
      <c r="C237" s="17"/>
      <c r="D237" s="37"/>
      <c r="E237" s="19">
        <v>1</v>
      </c>
      <c r="F237" s="78">
        <v>4</v>
      </c>
      <c r="G237" s="77"/>
      <c r="H237" s="18">
        <f t="shared" si="55"/>
        <v>0</v>
      </c>
      <c r="I237" s="18">
        <f t="shared" si="56"/>
        <v>0</v>
      </c>
      <c r="J237" s="18">
        <f t="shared" si="57"/>
        <v>0</v>
      </c>
      <c r="K237" s="78"/>
      <c r="L237" s="69"/>
      <c r="M237" s="92"/>
      <c r="N237" s="92"/>
      <c r="O237" s="124"/>
      <c r="P237" s="123"/>
      <c r="Q237" s="92"/>
      <c r="R237" s="92"/>
      <c r="S237" s="124"/>
      <c r="T237" s="123"/>
      <c r="U237" s="92"/>
      <c r="V237" s="92"/>
      <c r="W237" s="124"/>
      <c r="X237" s="123"/>
      <c r="Y237" s="130"/>
      <c r="Z237" s="130"/>
      <c r="AA237" s="66" t="s">
        <v>145</v>
      </c>
      <c r="AB237" s="123"/>
      <c r="AC237" s="130"/>
      <c r="AD237" s="130"/>
      <c r="AE237" s="131"/>
      <c r="AF237" s="123"/>
      <c r="AG237" s="130"/>
      <c r="AH237" s="130"/>
      <c r="AI237" s="395"/>
    </row>
    <row r="238" spans="1:43" ht="36" customHeight="1" thickBot="1">
      <c r="A238" s="398" t="s">
        <v>96</v>
      </c>
      <c r="B238" s="556" t="s">
        <v>144</v>
      </c>
      <c r="C238" s="557"/>
      <c r="D238" s="64"/>
      <c r="E238" s="65"/>
      <c r="F238" s="80">
        <v>10</v>
      </c>
      <c r="G238" s="77"/>
      <c r="H238" s="18"/>
      <c r="I238" s="18"/>
      <c r="J238" s="18"/>
      <c r="K238" s="78"/>
      <c r="L238" s="69"/>
      <c r="M238" s="92"/>
      <c r="N238" s="92"/>
      <c r="O238" s="124"/>
      <c r="P238" s="123"/>
      <c r="Q238" s="92"/>
      <c r="R238" s="92"/>
      <c r="S238" s="124"/>
      <c r="T238" s="123"/>
      <c r="U238" s="92"/>
      <c r="V238" s="92"/>
      <c r="W238" s="124"/>
      <c r="X238" s="123"/>
      <c r="Y238" s="92"/>
      <c r="Z238" s="92"/>
      <c r="AA238" s="124"/>
      <c r="AB238" s="123"/>
      <c r="AC238" s="92"/>
      <c r="AD238" s="92"/>
      <c r="AE238" s="124"/>
      <c r="AF238" s="123"/>
      <c r="AG238" s="92"/>
      <c r="AH238" s="92"/>
      <c r="AI238" s="437" t="s">
        <v>145</v>
      </c>
    </row>
    <row r="239" spans="1:43" ht="20.25" customHeight="1" thickTop="1" thickBot="1">
      <c r="A239" s="400"/>
      <c r="B239" s="611" t="s">
        <v>44</v>
      </c>
      <c r="C239" s="611"/>
      <c r="D239" s="560">
        <f t="shared" ref="D239:AI239" si="59">SUM(D226:D238)</f>
        <v>6</v>
      </c>
      <c r="E239" s="560">
        <f t="shared" si="59"/>
        <v>17</v>
      </c>
      <c r="F239" s="614">
        <f t="shared" si="59"/>
        <v>65</v>
      </c>
      <c r="G239" s="616">
        <f t="shared" si="59"/>
        <v>285</v>
      </c>
      <c r="H239" s="560">
        <f t="shared" si="59"/>
        <v>145</v>
      </c>
      <c r="I239" s="560">
        <f t="shared" si="59"/>
        <v>85</v>
      </c>
      <c r="J239" s="560">
        <f t="shared" si="59"/>
        <v>25</v>
      </c>
      <c r="K239" s="614">
        <f t="shared" si="59"/>
        <v>30</v>
      </c>
      <c r="L239" s="305">
        <f t="shared" si="59"/>
        <v>0</v>
      </c>
      <c r="M239" s="205">
        <f t="shared" si="59"/>
        <v>0</v>
      </c>
      <c r="N239" s="205">
        <f t="shared" si="59"/>
        <v>0</v>
      </c>
      <c r="O239" s="208">
        <f t="shared" si="59"/>
        <v>0</v>
      </c>
      <c r="P239" s="209">
        <f t="shared" si="59"/>
        <v>0</v>
      </c>
      <c r="Q239" s="205">
        <f t="shared" si="59"/>
        <v>0</v>
      </c>
      <c r="R239" s="205">
        <f t="shared" si="59"/>
        <v>0</v>
      </c>
      <c r="S239" s="208">
        <f t="shared" si="59"/>
        <v>0</v>
      </c>
      <c r="T239" s="209">
        <f t="shared" si="59"/>
        <v>0</v>
      </c>
      <c r="U239" s="205">
        <f t="shared" si="59"/>
        <v>0</v>
      </c>
      <c r="V239" s="205">
        <f t="shared" si="59"/>
        <v>0</v>
      </c>
      <c r="W239" s="208">
        <f t="shared" si="59"/>
        <v>0</v>
      </c>
      <c r="X239" s="209">
        <f t="shared" si="59"/>
        <v>40</v>
      </c>
      <c r="Y239" s="205">
        <f t="shared" si="59"/>
        <v>30</v>
      </c>
      <c r="Z239" s="205">
        <f t="shared" si="59"/>
        <v>0</v>
      </c>
      <c r="AA239" s="208">
        <f t="shared" si="59"/>
        <v>0</v>
      </c>
      <c r="AB239" s="209">
        <f t="shared" si="59"/>
        <v>65</v>
      </c>
      <c r="AC239" s="205">
        <f t="shared" si="59"/>
        <v>25</v>
      </c>
      <c r="AD239" s="205">
        <f t="shared" si="59"/>
        <v>25</v>
      </c>
      <c r="AE239" s="208">
        <f t="shared" si="59"/>
        <v>15</v>
      </c>
      <c r="AF239" s="209">
        <f t="shared" si="59"/>
        <v>40</v>
      </c>
      <c r="AG239" s="205">
        <f t="shared" si="59"/>
        <v>30</v>
      </c>
      <c r="AH239" s="205">
        <f t="shared" si="59"/>
        <v>0</v>
      </c>
      <c r="AI239" s="392">
        <f t="shared" si="59"/>
        <v>15</v>
      </c>
      <c r="AJ239" s="1" t="b">
        <f>SUM(L240:AI240)=G239</f>
        <v>1</v>
      </c>
    </row>
    <row r="240" spans="1:43" ht="20.25" customHeight="1" thickTop="1" thickBot="1">
      <c r="A240" s="397"/>
      <c r="B240" s="612"/>
      <c r="C240" s="612"/>
      <c r="D240" s="613"/>
      <c r="E240" s="613"/>
      <c r="F240" s="615"/>
      <c r="G240" s="617"/>
      <c r="H240" s="613"/>
      <c r="I240" s="613"/>
      <c r="J240" s="613"/>
      <c r="K240" s="615"/>
      <c r="L240" s="565">
        <f>SUM(L239:O239)</f>
        <v>0</v>
      </c>
      <c r="M240" s="566"/>
      <c r="N240" s="566"/>
      <c r="O240" s="566"/>
      <c r="P240" s="566">
        <f>SUM(P239:S239)</f>
        <v>0</v>
      </c>
      <c r="Q240" s="566"/>
      <c r="R240" s="566"/>
      <c r="S240" s="566"/>
      <c r="T240" s="566">
        <f>SUM(T239:W239)</f>
        <v>0</v>
      </c>
      <c r="U240" s="566"/>
      <c r="V240" s="566"/>
      <c r="W240" s="566"/>
      <c r="X240" s="566">
        <f>SUM(X239:AA239)</f>
        <v>70</v>
      </c>
      <c r="Y240" s="566"/>
      <c r="Z240" s="566"/>
      <c r="AA240" s="566"/>
      <c r="AB240" s="566">
        <f>SUM(AB239:AE239)</f>
        <v>130</v>
      </c>
      <c r="AC240" s="566"/>
      <c r="AD240" s="566"/>
      <c r="AE240" s="566"/>
      <c r="AF240" s="566">
        <f>SUM(AF239:AI239)</f>
        <v>85</v>
      </c>
      <c r="AG240" s="566"/>
      <c r="AH240" s="566"/>
      <c r="AI240" s="567"/>
    </row>
    <row r="241" spans="1:37" ht="20.25" customHeight="1" thickBot="1">
      <c r="A241" s="618" t="s">
        <v>105</v>
      </c>
      <c r="B241" s="619"/>
      <c r="C241" s="619"/>
      <c r="D241" s="622" t="s">
        <v>21</v>
      </c>
      <c r="E241" s="623" t="s">
        <v>22</v>
      </c>
      <c r="F241" s="624" t="s">
        <v>23</v>
      </c>
      <c r="G241" s="625" t="s">
        <v>14</v>
      </c>
      <c r="H241" s="604" t="s">
        <v>24</v>
      </c>
      <c r="I241" s="604" t="s">
        <v>25</v>
      </c>
      <c r="J241" s="604" t="s">
        <v>26</v>
      </c>
      <c r="K241" s="609" t="s">
        <v>27</v>
      </c>
      <c r="L241" s="531" t="s">
        <v>163</v>
      </c>
      <c r="M241" s="531"/>
      <c r="N241" s="531"/>
      <c r="O241" s="531"/>
      <c r="P241" s="531" t="s">
        <v>164</v>
      </c>
      <c r="Q241" s="531"/>
      <c r="R241" s="531"/>
      <c r="S241" s="531"/>
      <c r="T241" s="531" t="s">
        <v>165</v>
      </c>
      <c r="U241" s="531"/>
      <c r="V241" s="531"/>
      <c r="W241" s="531"/>
      <c r="X241" s="531" t="s">
        <v>166</v>
      </c>
      <c r="Y241" s="531"/>
      <c r="Z241" s="531"/>
      <c r="AA241" s="531"/>
      <c r="AB241" s="531" t="s">
        <v>167</v>
      </c>
      <c r="AC241" s="531"/>
      <c r="AD241" s="531"/>
      <c r="AE241" s="531"/>
      <c r="AF241" s="532" t="s">
        <v>168</v>
      </c>
      <c r="AG241" s="532"/>
      <c r="AH241" s="532"/>
      <c r="AI241" s="533"/>
    </row>
    <row r="242" spans="1:37" ht="20.25" customHeight="1" thickBot="1">
      <c r="A242" s="620"/>
      <c r="B242" s="621"/>
      <c r="C242" s="621"/>
      <c r="D242" s="622"/>
      <c r="E242" s="623"/>
      <c r="F242" s="579"/>
      <c r="G242" s="625"/>
      <c r="H242" s="605"/>
      <c r="I242" s="605"/>
      <c r="J242" s="605"/>
      <c r="K242" s="610"/>
      <c r="L242" s="524" t="s">
        <v>24</v>
      </c>
      <c r="M242" s="526" t="s">
        <v>25</v>
      </c>
      <c r="N242" s="520" t="s">
        <v>28</v>
      </c>
      <c r="O242" s="522" t="s">
        <v>29</v>
      </c>
      <c r="P242" s="524" t="s">
        <v>24</v>
      </c>
      <c r="Q242" s="526" t="s">
        <v>25</v>
      </c>
      <c r="R242" s="520" t="s">
        <v>28</v>
      </c>
      <c r="S242" s="522" t="s">
        <v>29</v>
      </c>
      <c r="T242" s="524" t="s">
        <v>24</v>
      </c>
      <c r="U242" s="526" t="s">
        <v>25</v>
      </c>
      <c r="V242" s="520" t="s">
        <v>28</v>
      </c>
      <c r="W242" s="522" t="s">
        <v>29</v>
      </c>
      <c r="X242" s="524" t="s">
        <v>24</v>
      </c>
      <c r="Y242" s="526" t="s">
        <v>25</v>
      </c>
      <c r="Z242" s="520" t="s">
        <v>28</v>
      </c>
      <c r="AA242" s="522" t="s">
        <v>29</v>
      </c>
      <c r="AB242" s="524" t="s">
        <v>24</v>
      </c>
      <c r="AC242" s="526" t="s">
        <v>25</v>
      </c>
      <c r="AD242" s="520" t="s">
        <v>28</v>
      </c>
      <c r="AE242" s="522" t="s">
        <v>29</v>
      </c>
      <c r="AF242" s="524" t="s">
        <v>24</v>
      </c>
      <c r="AG242" s="526" t="s">
        <v>25</v>
      </c>
      <c r="AH242" s="520" t="s">
        <v>28</v>
      </c>
      <c r="AI242" s="528" t="s">
        <v>29</v>
      </c>
    </row>
    <row r="243" spans="1:37" ht="20.25" customHeight="1" thickBot="1">
      <c r="A243" s="620"/>
      <c r="B243" s="621"/>
      <c r="C243" s="621"/>
      <c r="D243" s="622"/>
      <c r="E243" s="623"/>
      <c r="F243" s="579"/>
      <c r="G243" s="625"/>
      <c r="H243" s="605"/>
      <c r="I243" s="605"/>
      <c r="J243" s="605"/>
      <c r="K243" s="610"/>
      <c r="L243" s="524"/>
      <c r="M243" s="526"/>
      <c r="N243" s="520"/>
      <c r="O243" s="522"/>
      <c r="P243" s="524"/>
      <c r="Q243" s="526"/>
      <c r="R243" s="520"/>
      <c r="S243" s="522"/>
      <c r="T243" s="524"/>
      <c r="U243" s="526"/>
      <c r="V243" s="520"/>
      <c r="W243" s="522"/>
      <c r="X243" s="524"/>
      <c r="Y243" s="526"/>
      <c r="Z243" s="520"/>
      <c r="AA243" s="522"/>
      <c r="AB243" s="524"/>
      <c r="AC243" s="526"/>
      <c r="AD243" s="520"/>
      <c r="AE243" s="522"/>
      <c r="AF243" s="524"/>
      <c r="AG243" s="526"/>
      <c r="AH243" s="520"/>
      <c r="AI243" s="528"/>
    </row>
    <row r="244" spans="1:37" ht="20.25" customHeight="1" thickBot="1">
      <c r="A244" s="620"/>
      <c r="B244" s="621"/>
      <c r="C244" s="621"/>
      <c r="D244" s="606">
        <f t="shared" ref="D244:AI244" si="60">SUM(D141,D239)</f>
        <v>21</v>
      </c>
      <c r="E244" s="606">
        <f t="shared" si="60"/>
        <v>65</v>
      </c>
      <c r="F244" s="606">
        <f t="shared" si="60"/>
        <v>180</v>
      </c>
      <c r="G244" s="606">
        <f t="shared" si="60"/>
        <v>1100</v>
      </c>
      <c r="H244" s="606">
        <f t="shared" si="60"/>
        <v>505</v>
      </c>
      <c r="I244" s="606">
        <f t="shared" si="60"/>
        <v>385</v>
      </c>
      <c r="J244" s="606">
        <f t="shared" si="60"/>
        <v>170</v>
      </c>
      <c r="K244" s="607">
        <f t="shared" si="60"/>
        <v>40</v>
      </c>
      <c r="L244" s="452">
        <f t="shared" si="60"/>
        <v>100</v>
      </c>
      <c r="M244" s="453">
        <f t="shared" si="60"/>
        <v>70</v>
      </c>
      <c r="N244" s="454">
        <f t="shared" si="60"/>
        <v>20</v>
      </c>
      <c r="O244" s="455">
        <f t="shared" si="60"/>
        <v>0</v>
      </c>
      <c r="P244" s="456">
        <f t="shared" si="60"/>
        <v>90</v>
      </c>
      <c r="Q244" s="453">
        <f t="shared" si="60"/>
        <v>80</v>
      </c>
      <c r="R244" s="454">
        <f t="shared" si="60"/>
        <v>40</v>
      </c>
      <c r="S244" s="455">
        <f t="shared" si="60"/>
        <v>0</v>
      </c>
      <c r="T244" s="456">
        <f t="shared" si="60"/>
        <v>85</v>
      </c>
      <c r="U244" s="453">
        <f t="shared" si="60"/>
        <v>70</v>
      </c>
      <c r="V244" s="454">
        <f t="shared" si="60"/>
        <v>35</v>
      </c>
      <c r="W244" s="455">
        <f t="shared" si="60"/>
        <v>10</v>
      </c>
      <c r="X244" s="456">
        <f t="shared" si="60"/>
        <v>80</v>
      </c>
      <c r="Y244" s="453">
        <f t="shared" si="60"/>
        <v>75</v>
      </c>
      <c r="Z244" s="454">
        <f t="shared" si="60"/>
        <v>35</v>
      </c>
      <c r="AA244" s="455">
        <f t="shared" si="60"/>
        <v>0</v>
      </c>
      <c r="AB244" s="456">
        <f t="shared" si="60"/>
        <v>100</v>
      </c>
      <c r="AC244" s="453">
        <f t="shared" si="60"/>
        <v>50</v>
      </c>
      <c r="AD244" s="454">
        <f t="shared" si="60"/>
        <v>40</v>
      </c>
      <c r="AE244" s="455">
        <f t="shared" si="60"/>
        <v>15</v>
      </c>
      <c r="AF244" s="456">
        <f t="shared" si="60"/>
        <v>50</v>
      </c>
      <c r="AG244" s="453">
        <f t="shared" si="60"/>
        <v>40</v>
      </c>
      <c r="AH244" s="454">
        <f t="shared" si="60"/>
        <v>0</v>
      </c>
      <c r="AI244" s="457">
        <f t="shared" si="60"/>
        <v>15</v>
      </c>
    </row>
    <row r="245" spans="1:37" ht="20.25" customHeight="1" thickBot="1">
      <c r="A245" s="620"/>
      <c r="B245" s="621"/>
      <c r="C245" s="621"/>
      <c r="D245" s="606"/>
      <c r="E245" s="606"/>
      <c r="F245" s="606"/>
      <c r="G245" s="606"/>
      <c r="H245" s="606"/>
      <c r="I245" s="606"/>
      <c r="J245" s="606"/>
      <c r="K245" s="607"/>
      <c r="L245" s="608">
        <f>SUM(L244:O244)</f>
        <v>190</v>
      </c>
      <c r="M245" s="598"/>
      <c r="N245" s="598"/>
      <c r="O245" s="598"/>
      <c r="P245" s="598">
        <f>SUM(P244:S244)</f>
        <v>210</v>
      </c>
      <c r="Q245" s="598"/>
      <c r="R245" s="598"/>
      <c r="S245" s="598"/>
      <c r="T245" s="598">
        <f>SUM(T244:W244)</f>
        <v>200</v>
      </c>
      <c r="U245" s="598"/>
      <c r="V245" s="598"/>
      <c r="W245" s="598"/>
      <c r="X245" s="598">
        <f>SUM(X244:AA244)</f>
        <v>190</v>
      </c>
      <c r="Y245" s="598"/>
      <c r="Z245" s="598"/>
      <c r="AA245" s="598"/>
      <c r="AB245" s="598">
        <f>SUM(AB244:AE244)</f>
        <v>205</v>
      </c>
      <c r="AC245" s="598"/>
      <c r="AD245" s="598"/>
      <c r="AE245" s="598"/>
      <c r="AF245" s="598">
        <f>SUM(AF244:AI244)</f>
        <v>105</v>
      </c>
      <c r="AG245" s="598"/>
      <c r="AH245" s="598"/>
      <c r="AI245" s="599"/>
      <c r="AJ245" s="1" t="b">
        <f>SUM(L245:AI245)=G244</f>
        <v>1</v>
      </c>
    </row>
    <row r="246" spans="1:37" ht="20.25" customHeight="1" thickBot="1">
      <c r="A246" s="620"/>
      <c r="B246" s="621"/>
      <c r="C246" s="621"/>
      <c r="D246" s="600" t="s">
        <v>46</v>
      </c>
      <c r="E246" s="600"/>
      <c r="F246" s="600"/>
      <c r="G246" s="601" t="s">
        <v>47</v>
      </c>
      <c r="H246" s="601"/>
      <c r="I246" s="601"/>
      <c r="J246" s="601"/>
      <c r="K246" s="601"/>
      <c r="L246" s="513">
        <f>SUM(L143,IF(SUM(L232:O232)&gt;0,$D232,0),IF(SUM(L231:O231)&gt;0,$D231,0),IF(SUM(L234:O234)&gt;0,$D234,0),IF(SUM(L235:O235)&gt;0,$D235,0),IF(SUM(L236:O236)&gt;0,$D236,0),IF(SUM(L237:O237)&gt;0,$D237,0),IF(SUM(L229:O229)&gt;0,$D229,0),IF(SUM(L230:O230)&gt;0,$D230,0),IF(SUM(L228:O228)&gt;0,$D228,0),IF(SUM(L227:O227)&gt;0,$D227,0),IF(SUM(L226:O226)&gt;0,$D226,0),IF(SUM(L238:O238)&gt;0,$D238,0),IF(SUM(L233:O233)&gt;0,$D233,0))</f>
        <v>4</v>
      </c>
      <c r="M246" s="514"/>
      <c r="N246" s="514"/>
      <c r="O246" s="515"/>
      <c r="P246" s="513">
        <f t="shared" ref="P246" si="61">SUM(P143,IF(SUM(P232:S232)&gt;0,$D232,0),IF(SUM(P231:S231)&gt;0,$D231,0),IF(SUM(P234:S234)&gt;0,$D234,0),IF(SUM(P235:S235)&gt;0,$D235,0),IF(SUM(P236:S236)&gt;0,$D236,0),IF(SUM(P237:S237)&gt;0,$D237,0),IF(SUM(P229:S229)&gt;0,$D229,0),IF(SUM(P230:S230)&gt;0,$D230,0),IF(SUM(P228:S228)&gt;0,$D228,0),IF(SUM(P227:S227)&gt;0,$D227,0),IF(SUM(P226:S226)&gt;0,$D226,0),IF(SUM(P238:S238)&gt;0,$D238,0),IF(SUM(P233:S233)&gt;0,$D233,0))</f>
        <v>4</v>
      </c>
      <c r="Q246" s="514"/>
      <c r="R246" s="514"/>
      <c r="S246" s="515"/>
      <c r="T246" s="513">
        <f t="shared" ref="T246" si="62">SUM(T143,IF(SUM(T232:W232)&gt;0,$D232,0),IF(SUM(T231:W231)&gt;0,$D231,0),IF(SUM(T234:W234)&gt;0,$D234,0),IF(SUM(T235:W235)&gt;0,$D235,0),IF(SUM(T236:W236)&gt;0,$D236,0),IF(SUM(T237:W237)&gt;0,$D237,0),IF(SUM(T229:W229)&gt;0,$D229,0),IF(SUM(T230:W230)&gt;0,$D230,0),IF(SUM(T228:W228)&gt;0,$D228,0),IF(SUM(T227:W227)&gt;0,$D227,0),IF(SUM(T226:W226)&gt;0,$D226,0),IF(SUM(T238:W238)&gt;0,$D238,0),IF(SUM(T233:W233)&gt;0,$D233,0))</f>
        <v>4</v>
      </c>
      <c r="U246" s="514"/>
      <c r="V246" s="514"/>
      <c r="W246" s="515"/>
      <c r="X246" s="513">
        <f t="shared" ref="X246" si="63">SUM(X143,IF(SUM(X232:AA232)&gt;0,$D232,0),IF(SUM(X231:AA231)&gt;0,$D231,0),IF(SUM(X234:AA234)&gt;0,$D234,0),IF(SUM(X235:AA235)&gt;0,$D235,0),IF(SUM(X236:AA236)&gt;0,$D236,0),IF(SUM(X237:AA237)&gt;0,$D237,0),IF(SUM(X229:AA229)&gt;0,$D229,0),IF(SUM(X230:AA230)&gt;0,$D230,0),IF(SUM(X228:AA228)&gt;0,$D228,0),IF(SUM(X227:AA227)&gt;0,$D227,0),IF(SUM(X226:AA226)&gt;0,$D226,0),IF(SUM(X238:AA238)&gt;0,$D238,0),IF(SUM(X233:AA233)&gt;0,$D233,0))</f>
        <v>4</v>
      </c>
      <c r="Y246" s="514"/>
      <c r="Z246" s="514"/>
      <c r="AA246" s="515"/>
      <c r="AB246" s="513">
        <f t="shared" ref="AB246" si="64">SUM(AB143,IF(SUM(AB232:AE232)&gt;0,$D232,0),IF(SUM(AB231:AE231)&gt;0,$D231,0),IF(SUM(AB234:AE234)&gt;0,$D234,0),IF(SUM(AB235:AE235)&gt;0,$D235,0),IF(SUM(AB236:AE236)&gt;0,$D236,0),IF(SUM(AB237:AE237)&gt;0,$D237,0),IF(SUM(AB229:AE229)&gt;0,$D229,0),IF(SUM(AB230:AE230)&gt;0,$D230,0),IF(SUM(AB228:AE228)&gt;0,$D228,0),IF(SUM(AB227:AE227)&gt;0,$D227,0),IF(SUM(AB226:AE226)&gt;0,$D226,0),IF(SUM(AB238:AE238)&gt;0,$D238,0),IF(SUM(AB233:AE233)&gt;0,$D233,0))</f>
        <v>3</v>
      </c>
      <c r="AC246" s="514"/>
      <c r="AD246" s="514"/>
      <c r="AE246" s="515"/>
      <c r="AF246" s="513">
        <f t="shared" ref="AF246" si="65">SUM(AF143,IF(SUM(AF232:AI232)&gt;0,$D232,0),IF(SUM(AF231:AI231)&gt;0,$D231,0),IF(SUM(AF234:AI234)&gt;0,$D234,0),IF(SUM(AF235:AI235)&gt;0,$D235,0),IF(SUM(AF236:AI236)&gt;0,$D236,0),IF(SUM(AF237:AI237)&gt;0,$D237,0),IF(SUM(AF229:AI229)&gt;0,$D229,0),IF(SUM(AF230:AI230)&gt;0,$D230,0),IF(SUM(AF228:AI228)&gt;0,$D228,0),IF(SUM(AF227:AI227)&gt;0,$D227,0),IF(SUM(AF226:AI226)&gt;0,$D226,0),IF(SUM(AF238:AI238)&gt;0,$D238,0),IF(SUM(AF233:AI233)&gt;0,$D233,0))</f>
        <v>2</v>
      </c>
      <c r="AG246" s="514"/>
      <c r="AH246" s="514"/>
      <c r="AI246" s="515"/>
      <c r="AJ246" s="26">
        <f>SUM(L246:AI246)</f>
        <v>21</v>
      </c>
      <c r="AK246" s="312" t="b">
        <f>AJ246=D244</f>
        <v>1</v>
      </c>
    </row>
    <row r="247" spans="1:37" ht="20.25" customHeight="1" thickBot="1">
      <c r="A247" s="620"/>
      <c r="B247" s="621"/>
      <c r="C247" s="621"/>
      <c r="D247" s="600"/>
      <c r="E247" s="600"/>
      <c r="F247" s="600"/>
      <c r="G247" s="603" t="s">
        <v>48</v>
      </c>
      <c r="H247" s="603"/>
      <c r="I247" s="603"/>
      <c r="J247" s="603"/>
      <c r="K247" s="603"/>
      <c r="L247" s="513">
        <f>SUM(L144,IF(SUM(L233:O233)&gt;0,$E233,0),IF(SUM(L232:O232)&gt;0,$E232,0),IF(SUM(L235:O235)&gt;0,$E235,0),IF(SUM(L236:O236)&gt;0,$E236/2,0),IF(COUNTA(L237:O237)&gt;0,$E237,0),IF(COUNTA(L238:O238)&gt;0,$E238,0),IF(SUM(L230:O230)&gt;0,$E230,0),IF(SUM(L231:O231)&gt;0,$E231,0),IF(SUM(L229:O229)&gt;0,$E229,0),IF(SUM(L228:O228)&gt;0,$E228,0),IF(SUM(L227:O227)&gt;0,$E227,0),IF(SUM(L226:O226)&gt;0,$E226,0),IF(SUM(L234:O234)&gt;0,$E234,0))</f>
        <v>9</v>
      </c>
      <c r="M247" s="514"/>
      <c r="N247" s="514"/>
      <c r="O247" s="515"/>
      <c r="P247" s="513">
        <f t="shared" ref="P247" si="66">SUM(P144,IF(SUM(P233:S233)&gt;0,$E233,0),IF(SUM(P232:S232)&gt;0,$E232,0),IF(SUM(P235:S235)&gt;0,$E235,0),IF(SUM(P236:S236)&gt;0,$E236/2,0),IF(COUNTA(P237:S237)&gt;0,$E237,0),IF(COUNTA(P238:S238)&gt;0,$E238,0),IF(SUM(P230:S230)&gt;0,$E230,0),IF(SUM(P231:S231)&gt;0,$E231,0),IF(SUM(P229:S229)&gt;0,$E229,0),IF(SUM(P228:S228)&gt;0,$E228,0),IF(SUM(P227:S227)&gt;0,$E227,0),IF(SUM(P226:S226)&gt;0,$E226,0),IF(SUM(P234:S234)&gt;0,$E234,0))</f>
        <v>13</v>
      </c>
      <c r="Q247" s="514"/>
      <c r="R247" s="514"/>
      <c r="S247" s="515"/>
      <c r="T247" s="513">
        <f t="shared" ref="T247" si="67">SUM(T144,IF(SUM(T233:W233)&gt;0,$E233,0),IF(SUM(T232:W232)&gt;0,$E232,0),IF(SUM(T235:W235)&gt;0,$E235,0),IF(SUM(T236:W236)&gt;0,$E236/2,0),IF(COUNTA(T237:W237)&gt;0,$E237,0),IF(COUNTA(T238:W238)&gt;0,$E238,0),IF(SUM(T230:W230)&gt;0,$E230,0),IF(SUM(T231:W231)&gt;0,$E231,0),IF(SUM(T229:W229)&gt;0,$E229,0),IF(SUM(T228:W228)&gt;0,$E228,0),IF(SUM(T227:W227)&gt;0,$E227,0),IF(SUM(T226:W226)&gt;0,$E226,0),IF(SUM(T234:W234)&gt;0,$E234,0))</f>
        <v>12</v>
      </c>
      <c r="U247" s="514"/>
      <c r="V247" s="514"/>
      <c r="W247" s="515"/>
      <c r="X247" s="513">
        <f t="shared" ref="X247" si="68">SUM(X144,IF(SUM(X233:AA233)&gt;0,$E233,0),IF(SUM(X232:AA232)&gt;0,$E232,0),IF(SUM(X235:AA235)&gt;0,$E235,0),IF(SUM(X236:AA236)&gt;0,$E236/2,0),IF(COUNTA(X237:AA237)&gt;0,$E237,0),IF(COUNTA(X238:AA238)&gt;0,$E238,0),IF(SUM(X230:AA230)&gt;0,$E230,0),IF(SUM(X231:AA231)&gt;0,$E231,0),IF(SUM(X229:AA229)&gt;0,$E229,0),IF(SUM(X228:AA228)&gt;0,$E228,0),IF(SUM(X227:AA227)&gt;0,$E227,0),IF(SUM(X226:AA226)&gt;0,$E226,0),IF(SUM(X234:AA234)&gt;0,$E234,0))</f>
        <v>12</v>
      </c>
      <c r="Y247" s="514"/>
      <c r="Z247" s="514"/>
      <c r="AA247" s="515"/>
      <c r="AB247" s="513">
        <f t="shared" ref="AB247" si="69">SUM(AB144,IF(SUM(AB233:AE233)&gt;0,$E233,0),IF(SUM(AB232:AE232)&gt;0,$E232,0),IF(SUM(AB235:AE235)&gt;0,$E235,0),IF(SUM(AB236:AE236)&gt;0,$E236/2,0),IF(COUNTA(AB237:AE237)&gt;0,$E237,0),IF(COUNTA(AB238:AE238)&gt;0,$E238,0),IF(SUM(AB230:AE230)&gt;0,$E230,0),IF(SUM(AB231:AE231)&gt;0,$E231,0),IF(SUM(AB229:AE229)&gt;0,$E229,0),IF(SUM(AB228:AE228)&gt;0,$E228,0),IF(SUM(AB227:AE227)&gt;0,$E227,0),IF(SUM(AB226:AE226)&gt;0,$E226,0),IF(SUM(AB234:AE234)&gt;0,$E234,0))</f>
        <v>12</v>
      </c>
      <c r="AC247" s="514"/>
      <c r="AD247" s="514"/>
      <c r="AE247" s="515"/>
      <c r="AF247" s="513">
        <f t="shared" ref="AF247" si="70">SUM(AF144,IF(SUM(AF233:AI233)&gt;0,$E233,0),IF(SUM(AF232:AI232)&gt;0,$E232,0),IF(SUM(AF235:AI235)&gt;0,$E235,0),IF(SUM(AF236:AI236)&gt;0,$E236/2,0),IF(COUNTA(AF237:AI237)&gt;0,$E237,0),IF(COUNTA(AF238:AI238)&gt;0,$E238,0),IF(SUM(AF230:AI230)&gt;0,$E230,0),IF(SUM(AF231:AI231)&gt;0,$E231,0),IF(SUM(AF229:AI229)&gt;0,$E229,0),IF(SUM(AF228:AI228)&gt;0,$E228,0),IF(SUM(AF227:AI227)&gt;0,$E227,0),IF(SUM(AF226:AI226)&gt;0,$E226,0),IF(SUM(AF234:AI234)&gt;0,$E234,0))</f>
        <v>7</v>
      </c>
      <c r="AG247" s="514"/>
      <c r="AH247" s="514"/>
      <c r="AI247" s="515"/>
      <c r="AJ247" s="26">
        <f>SUM(L247:AI247)</f>
        <v>65</v>
      </c>
      <c r="AK247" s="312" t="b">
        <f>AJ247=E244</f>
        <v>1</v>
      </c>
    </row>
    <row r="248" spans="1:37" ht="20.25" customHeight="1" thickBot="1">
      <c r="A248" s="620"/>
      <c r="B248" s="621"/>
      <c r="C248" s="621"/>
      <c r="D248" s="600"/>
      <c r="E248" s="600"/>
      <c r="F248" s="600"/>
      <c r="G248" s="602" t="s">
        <v>23</v>
      </c>
      <c r="H248" s="602"/>
      <c r="I248" s="602"/>
      <c r="J248" s="602"/>
      <c r="K248" s="602"/>
      <c r="L248" s="507">
        <f>SUM(L145,IF(SUM(L234:O234)&gt;0,$F234,0),IF(SUM(L233:O233)&gt;0,$F233,0),IF(SUM(L236:O236)&gt;0,$F236/2,0),IF(COUNTA(L237:O237)&gt;0,$F237,0),IF(COUNTA(L238:O238)&gt;0,$F238,0),IF(SUM(L227:O227)&gt;0,$F227,0),IF(SUM(L231:O231)&gt;0,$F231,0),IF(SUM(L232:O232)&gt;0,$F232,0),IF(SUM(L230:O230)&gt;0,$F230,0),IF(SUM(L229:O229)&gt;0,$F229,0),IF(SUM(L228:O228)&gt;0,$F228,0),IF(SUM(L226:O226)&gt;0,$F226,0),IF(SUM(L235:O235)&gt;0,$F235,0))</f>
        <v>30</v>
      </c>
      <c r="M248" s="508"/>
      <c r="N248" s="508"/>
      <c r="O248" s="509"/>
      <c r="P248" s="507">
        <f t="shared" ref="P248" si="71">SUM(P145,IF(SUM(P234:S234)&gt;0,$F234,0),IF(SUM(P233:S233)&gt;0,$F233,0),IF(SUM(P236:S236)&gt;0,$F236/2,0),IF(COUNTA(P237:S237)&gt;0,$F237,0),IF(COUNTA(P238:S238)&gt;0,$F238,0),IF(SUM(P227:S227)&gt;0,$F227,0),IF(SUM(P231:S231)&gt;0,$F231,0),IF(SUM(P232:S232)&gt;0,$F232,0),IF(SUM(P230:S230)&gt;0,$F230,0),IF(SUM(P229:S229)&gt;0,$F229,0),IF(SUM(P228:S228)&gt;0,$F228,0),IF(SUM(P226:S226)&gt;0,$F226,0),IF(SUM(P235:S235)&gt;0,$F235,0))</f>
        <v>30</v>
      </c>
      <c r="Q248" s="508"/>
      <c r="R248" s="508"/>
      <c r="S248" s="509"/>
      <c r="T248" s="507">
        <f t="shared" ref="T248" si="72">SUM(T145,IF(SUM(T234:W234)&gt;0,$F234,0),IF(SUM(T233:W233)&gt;0,$F233,0),IF(SUM(T236:W236)&gt;0,$F236/2,0),IF(COUNTA(T237:W237)&gt;0,$F237,0),IF(COUNTA(T238:W238)&gt;0,$F238,0),IF(SUM(T227:W227)&gt;0,$F227,0),IF(SUM(T231:W231)&gt;0,$F231,0),IF(SUM(T232:W232)&gt;0,$F232,0),IF(SUM(T230:W230)&gt;0,$F230,0),IF(SUM(T229:W229)&gt;0,$F229,0),IF(SUM(T228:W228)&gt;0,$F228,0),IF(SUM(T226:W226)&gt;0,$F226,0),IF(SUM(T235:W235)&gt;0,$F235,0))</f>
        <v>30</v>
      </c>
      <c r="U248" s="508"/>
      <c r="V248" s="508"/>
      <c r="W248" s="509"/>
      <c r="X248" s="507">
        <f t="shared" ref="X248" si="73">SUM(X145,IF(SUM(X234:AA234)&gt;0,$F234,0),IF(SUM(X233:AA233)&gt;0,$F233,0),IF(SUM(X236:AA236)&gt;0,$F236/2,0),IF(COUNTA(X237:AA237)&gt;0,$F237,0),IF(COUNTA(X238:AA238)&gt;0,$F238,0),IF(SUM(X227:AA227)&gt;0,$F227,0),IF(SUM(X231:AA231)&gt;0,$F231,0),IF(SUM(X232:AA232)&gt;0,$F232,0),IF(SUM(X230:AA230)&gt;0,$F230,0),IF(SUM(X229:AA229)&gt;0,$F229,0),IF(SUM(X228:AA228)&gt;0,$F228,0),IF(SUM(X226:AA226)&gt;0,$F226,0),IF(SUM(X235:AA235)&gt;0,$F235,0))</f>
        <v>30</v>
      </c>
      <c r="Y248" s="508"/>
      <c r="Z248" s="508"/>
      <c r="AA248" s="509"/>
      <c r="AB248" s="507">
        <f t="shared" ref="AB248" si="74">SUM(AB145,IF(SUM(AB234:AE234)&gt;0,$F234,0),IF(SUM(AB233:AE233)&gt;0,$F233,0),IF(SUM(AB236:AE236)&gt;0,$F236/2,0),IF(COUNTA(AB237:AE237)&gt;0,$F237,0),IF(COUNTA(AB238:AE238)&gt;0,$F238,0),IF(SUM(AB227:AE227)&gt;0,$F227,0),IF(SUM(AB231:AE231)&gt;0,$F231,0),IF(SUM(AB232:AE232)&gt;0,$F232,0),IF(SUM(AB230:AE230)&gt;0,$F230,0),IF(SUM(AB229:AE229)&gt;0,$F229,0),IF(SUM(AB228:AE228)&gt;0,$F228,0),IF(SUM(AB226:AE226)&gt;0,$F226,0),IF(SUM(AB235:AE235)&gt;0,$F235,0))</f>
        <v>30</v>
      </c>
      <c r="AC248" s="508"/>
      <c r="AD248" s="508"/>
      <c r="AE248" s="509"/>
      <c r="AF248" s="507">
        <f t="shared" ref="AF248" si="75">SUM(AF145,IF(SUM(AF234:AI234)&gt;0,$F234,0),IF(SUM(AF233:AI233)&gt;0,$F233,0),IF(SUM(AF236:AI236)&gt;0,$F236/2,0),IF(COUNTA(AF237:AI237)&gt;0,$F237,0),IF(COUNTA(AF238:AI238)&gt;0,$F238,0),IF(SUM(AF227:AI227)&gt;0,$F227,0),IF(SUM(AF231:AI231)&gt;0,$F231,0),IF(SUM(AF232:AI232)&gt;0,$F232,0),IF(SUM(AF230:AI230)&gt;0,$F230,0),IF(SUM(AF229:AI229)&gt;0,$F229,0),IF(SUM(AF228:AI228)&gt;0,$F228,0),IF(SUM(AF226:AI226)&gt;0,$F226,0),IF(SUM(AF235:AI235)&gt;0,$F235,0))</f>
        <v>30</v>
      </c>
      <c r="AG248" s="508"/>
      <c r="AH248" s="508"/>
      <c r="AI248" s="509"/>
      <c r="AJ248" s="26">
        <f>SUM(L248:AI248)</f>
        <v>180</v>
      </c>
      <c r="AK248" s="312" t="b">
        <f>AJ248=F244</f>
        <v>1</v>
      </c>
    </row>
    <row r="249" spans="1:37" ht="15.6">
      <c r="A249" s="381" t="s">
        <v>49</v>
      </c>
      <c r="B249" s="27"/>
      <c r="C249" s="27"/>
      <c r="D249" s="27"/>
      <c r="E249" s="49"/>
      <c r="F249" s="59"/>
      <c r="G249" s="114">
        <f>Stopien1SN!G244/'nie dot 1'!G248</f>
        <v>0.60109289617486339</v>
      </c>
      <c r="H249" s="451"/>
      <c r="I249" s="48"/>
      <c r="J249" s="48"/>
      <c r="K249" s="48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X249" s="343"/>
      <c r="Y249" s="63"/>
      <c r="Z249" s="63"/>
      <c r="AA249" s="63"/>
      <c r="AB249" s="63"/>
      <c r="AC249" s="63"/>
      <c r="AD249" s="63"/>
      <c r="AE249" s="63"/>
      <c r="AF249" s="1"/>
      <c r="AG249" s="1"/>
      <c r="AH249" s="1"/>
      <c r="AI249" s="99"/>
    </row>
    <row r="250" spans="1:37" ht="15">
      <c r="A250" s="382"/>
      <c r="B250" s="140" t="str">
        <f>$B$41</f>
        <v xml:space="preserve">1. Dla studentów I roku studiów stacjonarnych I stopnia wszystkie formy zajęć dydaktycznych przewidziane w planie studiów są obowiązkowe. </v>
      </c>
      <c r="C250" s="27"/>
      <c r="D250" s="27"/>
      <c r="E250" s="27"/>
      <c r="F250" s="27"/>
      <c r="G250" s="27"/>
      <c r="I250" s="27"/>
      <c r="J250" s="27"/>
      <c r="K250" s="27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X250" s="343"/>
      <c r="Y250" s="63" t="str">
        <f>$Y$41</f>
        <v>Obowiązuje od roku akademickiego: 2023/2024</v>
      </c>
      <c r="Z250" s="63"/>
      <c r="AA250" s="63"/>
      <c r="AB250" s="63"/>
      <c r="AC250" s="63"/>
      <c r="AD250" s="63"/>
      <c r="AE250" s="63"/>
      <c r="AF250" s="1"/>
      <c r="AG250" s="1"/>
      <c r="AH250" s="1"/>
      <c r="AI250" s="99"/>
    </row>
    <row r="251" spans="1:37" ht="15">
      <c r="A251" s="383"/>
      <c r="B251" s="140" t="str">
        <f>$B$42</f>
        <v xml:space="preserve">Na wyższych latach obowiązkowe są: ćwiczenia audytoryjne, laboratoryjne, lektoraty, zajęcia: sportowe, terenowe, projektowe, plenerowe i seminaria.  </v>
      </c>
      <c r="C251" s="29"/>
      <c r="D251" s="29"/>
      <c r="E251" s="29"/>
      <c r="F251" s="29"/>
      <c r="G251" s="29"/>
      <c r="H251" s="29"/>
      <c r="I251" s="29"/>
      <c r="J251" s="29"/>
      <c r="K251" s="29"/>
      <c r="L251" s="61"/>
      <c r="M251" s="61"/>
      <c r="N251" s="61"/>
      <c r="O251" s="61"/>
      <c r="P251" s="61"/>
      <c r="Q251" s="61"/>
      <c r="R251" s="61"/>
      <c r="S251" s="61"/>
      <c r="T251" s="61"/>
      <c r="U251" s="170"/>
      <c r="V251" s="60"/>
      <c r="X251" s="343"/>
      <c r="Y251" s="63"/>
      <c r="Z251" s="63"/>
      <c r="AA251" s="63"/>
      <c r="AB251" s="63"/>
      <c r="AC251" s="63"/>
      <c r="AD251" s="63"/>
      <c r="AE251" s="63"/>
      <c r="AF251" s="1"/>
      <c r="AG251" s="1"/>
      <c r="AH251" s="1"/>
      <c r="AI251" s="99"/>
    </row>
    <row r="252" spans="1:37" ht="15">
      <c r="A252" s="383"/>
      <c r="B252" s="140" t="str">
        <f>$B$43</f>
        <v>2. Studentów obowiązuje zaliczenie na ocenę wszystkich przedmiotów.</v>
      </c>
      <c r="C252" s="27"/>
      <c r="D252" s="27"/>
      <c r="E252" s="27"/>
      <c r="F252" s="27"/>
      <c r="G252" s="27"/>
      <c r="H252" s="27"/>
      <c r="I252" s="27"/>
      <c r="J252" s="27"/>
      <c r="K252" s="27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343"/>
      <c r="Y252" s="138" t="s">
        <v>50</v>
      </c>
      <c r="Z252" s="140"/>
      <c r="AA252" s="140"/>
      <c r="AB252" s="63"/>
      <c r="AC252" s="140"/>
      <c r="AD252" s="140"/>
      <c r="AE252" s="63"/>
      <c r="AF252" s="1"/>
      <c r="AG252" s="1"/>
      <c r="AH252" s="1"/>
      <c r="AI252" s="99"/>
    </row>
    <row r="253" spans="1:37" ht="15">
      <c r="A253" s="383"/>
      <c r="B253" s="140" t="str">
        <f>$B$44</f>
        <v>3. Studentów obowiązuje zaliczenie na ocenę praktyki zawodowej w wymiarze 4 tygodni (4 pkt. ECTS).</v>
      </c>
      <c r="C253" s="27"/>
      <c r="D253" s="27"/>
      <c r="E253" s="29"/>
      <c r="F253" s="29"/>
      <c r="G253" s="29"/>
      <c r="H253" s="29"/>
      <c r="I253" s="29"/>
      <c r="J253" s="29"/>
      <c r="K253" s="29"/>
      <c r="L253" s="61"/>
      <c r="M253" s="61"/>
      <c r="N253" s="61"/>
      <c r="O253" s="61"/>
      <c r="P253" s="61"/>
      <c r="Q253" s="61"/>
      <c r="R253" s="61"/>
      <c r="S253" s="61"/>
      <c r="T253" s="61"/>
      <c r="U253" s="170"/>
      <c r="V253" s="61"/>
      <c r="W253" s="61"/>
      <c r="X253" s="343"/>
      <c r="Y253" s="140" t="s">
        <v>51</v>
      </c>
      <c r="Z253" s="140" t="s">
        <v>52</v>
      </c>
      <c r="AA253" s="63"/>
      <c r="AB253" s="63"/>
      <c r="AC253" s="63"/>
      <c r="AD253" s="63"/>
      <c r="AE253" s="63"/>
      <c r="AF253" s="1"/>
      <c r="AG253" s="1"/>
      <c r="AH253" s="1"/>
      <c r="AI253" s="99"/>
    </row>
    <row r="254" spans="1:37" ht="15">
      <c r="A254" s="383"/>
      <c r="B254" s="140" t="str">
        <f>$B$45</f>
        <v xml:space="preserve">4. Język obcy do wyboru spośród: 1. Język angielski. 2. Język niemiecki. 3. Język rosyjski. </v>
      </c>
      <c r="C254" s="27"/>
      <c r="D254" s="27"/>
      <c r="E254" s="27"/>
      <c r="F254" s="27"/>
      <c r="G254" s="27"/>
      <c r="H254" s="27"/>
      <c r="I254" s="27"/>
      <c r="J254" s="27"/>
      <c r="K254" s="27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343"/>
      <c r="Y254" s="140" t="s">
        <v>53</v>
      </c>
      <c r="Z254" s="140" t="s">
        <v>54</v>
      </c>
      <c r="AA254" s="171"/>
      <c r="AB254" s="63"/>
      <c r="AC254" s="171"/>
      <c r="AD254" s="63"/>
      <c r="AE254" s="63"/>
      <c r="AF254" s="1"/>
      <c r="AG254" s="1"/>
      <c r="AH254" s="1"/>
      <c r="AI254" s="99"/>
    </row>
    <row r="255" spans="1:37" ht="15">
      <c r="A255" s="383"/>
      <c r="B255" s="140" t="str">
        <f>$B$46</f>
        <v>5. Język obcy 1-3 semstr 1 ECTS, 4 semestr 2 ECTS.</v>
      </c>
      <c r="C255" s="27"/>
      <c r="D255" s="27"/>
      <c r="E255" s="27"/>
      <c r="F255" s="27"/>
      <c r="G255" s="27"/>
      <c r="H255" s="30"/>
      <c r="I255" s="30"/>
      <c r="J255" s="30"/>
      <c r="K255" s="30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343"/>
      <c r="Y255" s="140" t="s">
        <v>26</v>
      </c>
      <c r="Z255" s="140" t="s">
        <v>55</v>
      </c>
      <c r="AA255" s="63"/>
      <c r="AB255" s="63"/>
      <c r="AC255" s="63"/>
      <c r="AD255" s="63"/>
      <c r="AE255" s="63"/>
      <c r="AF255" s="1"/>
      <c r="AG255" s="1"/>
      <c r="AH255" s="1"/>
      <c r="AI255" s="99"/>
    </row>
    <row r="256" spans="1:37" ht="15">
      <c r="A256" s="383"/>
      <c r="B256" s="140" t="str">
        <f>$B$47</f>
        <v>6. Warunkiem zaliczenia ostatniego semestru Seminarium dyplomowego jest przygotowanie i złożenie pracy dyplomowej w systemie APD.</v>
      </c>
      <c r="C256" s="29"/>
      <c r="D256" s="27"/>
      <c r="E256" s="27"/>
      <c r="F256" s="27"/>
      <c r="G256" s="27"/>
      <c r="H256" s="27"/>
      <c r="I256" s="27"/>
      <c r="J256" s="27"/>
      <c r="K256" s="57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343"/>
      <c r="Y256" s="140" t="s">
        <v>56</v>
      </c>
      <c r="Z256" s="140" t="s">
        <v>57</v>
      </c>
      <c r="AA256" s="63"/>
      <c r="AB256" s="63"/>
      <c r="AC256" s="63"/>
      <c r="AD256" s="63"/>
      <c r="AE256" s="63"/>
      <c r="AF256" s="1"/>
      <c r="AG256" s="1"/>
      <c r="AH256" s="1"/>
      <c r="AI256" s="99"/>
    </row>
    <row r="257" spans="1:63" ht="15">
      <c r="A257" s="384"/>
      <c r="B257" s="140" t="str">
        <f>$B$48</f>
        <v xml:space="preserve">7. Możliwość realizacji metodą synchroniczną wykładów, które zostaną zaplanowane do realizacji w piątki 
</v>
      </c>
      <c r="C257" s="2"/>
      <c r="D257" s="2"/>
      <c r="E257" s="2"/>
      <c r="F257" s="2"/>
      <c r="G257" s="2"/>
      <c r="H257" s="2"/>
      <c r="I257" s="2"/>
      <c r="J257" s="2"/>
      <c r="K257" s="2"/>
      <c r="L257" s="63"/>
      <c r="M257" s="63"/>
      <c r="N257" s="63"/>
      <c r="O257" s="63"/>
      <c r="P257" s="63"/>
      <c r="Q257" s="60"/>
      <c r="R257" s="60"/>
      <c r="S257" s="60"/>
      <c r="T257" s="60"/>
      <c r="U257" s="60"/>
      <c r="V257" s="60"/>
      <c r="W257" s="60"/>
      <c r="X257" s="343"/>
      <c r="Y257" s="140" t="s">
        <v>58</v>
      </c>
      <c r="Z257" s="140" t="s">
        <v>59</v>
      </c>
      <c r="AA257" s="63"/>
      <c r="AB257" s="63"/>
      <c r="AC257" s="63"/>
      <c r="AD257" s="63"/>
      <c r="AE257" s="63"/>
      <c r="AF257" s="1"/>
      <c r="AG257" s="1"/>
      <c r="AH257" s="1"/>
      <c r="AI257" s="99"/>
    </row>
    <row r="258" spans="1:63" ht="15">
      <c r="A258" s="384"/>
      <c r="B258" s="140" t="str">
        <f>$B$49</f>
        <v>(zgodnie z harmonogramem zjazdów i rozkładem zajęć).</v>
      </c>
      <c r="D258" s="2"/>
      <c r="E258" s="2"/>
      <c r="F258" s="2"/>
      <c r="G258" s="2"/>
      <c r="H258" s="2"/>
      <c r="I258" s="2"/>
      <c r="J258" s="2"/>
      <c r="K258" s="2"/>
      <c r="L258" s="63"/>
      <c r="M258" s="63"/>
      <c r="N258" s="63"/>
      <c r="O258" s="63"/>
      <c r="P258" s="63"/>
      <c r="Q258" s="60"/>
      <c r="R258" s="60"/>
      <c r="S258" s="60"/>
      <c r="T258" s="60"/>
      <c r="U258" s="60"/>
      <c r="V258" s="60"/>
      <c r="W258" s="60"/>
      <c r="X258" s="343"/>
      <c r="Y258" s="140" t="s">
        <v>60</v>
      </c>
      <c r="Z258" s="140" t="s">
        <v>61</v>
      </c>
      <c r="AA258" s="63"/>
      <c r="AB258" s="63"/>
      <c r="AC258" s="63"/>
      <c r="AD258" s="63"/>
      <c r="AE258" s="63"/>
      <c r="AF258" s="1"/>
      <c r="AG258" s="1"/>
      <c r="AH258" s="1"/>
      <c r="AI258" s="99"/>
    </row>
    <row r="259" spans="1:63" ht="15.6" thickBot="1">
      <c r="A259" s="384"/>
      <c r="B259" s="31"/>
      <c r="D259" s="2"/>
      <c r="E259" s="2"/>
      <c r="F259" s="2"/>
      <c r="G259" s="2"/>
      <c r="H259" s="2"/>
      <c r="I259" s="2"/>
      <c r="J259" s="2"/>
      <c r="K259" s="2"/>
      <c r="L259" s="63"/>
      <c r="M259" s="63"/>
      <c r="N259" s="63"/>
      <c r="O259" s="63"/>
      <c r="P259" s="63"/>
      <c r="Q259" s="60"/>
      <c r="R259" s="60"/>
      <c r="S259" s="60"/>
      <c r="T259" s="60"/>
      <c r="U259" s="60"/>
      <c r="V259" s="60"/>
      <c r="W259" s="60"/>
      <c r="X259" s="343"/>
      <c r="Y259" s="173"/>
      <c r="Z259" s="140" t="s">
        <v>62</v>
      </c>
      <c r="AA259" s="63"/>
      <c r="AB259" s="63"/>
      <c r="AC259" s="63"/>
      <c r="AD259" s="63"/>
      <c r="AE259" s="63"/>
      <c r="AF259" s="1"/>
      <c r="AG259" s="1"/>
      <c r="AH259" s="1"/>
      <c r="AI259" s="99"/>
    </row>
    <row r="260" spans="1:63" ht="15.6" thickBot="1">
      <c r="A260" s="384"/>
      <c r="B260" s="31"/>
      <c r="D260" s="2"/>
      <c r="E260" s="2"/>
      <c r="F260" s="2"/>
      <c r="G260" s="2"/>
      <c r="H260" s="2"/>
      <c r="I260" s="2"/>
      <c r="J260" s="2"/>
      <c r="K260" s="2"/>
      <c r="L260" s="63"/>
      <c r="M260" s="63"/>
      <c r="N260" s="63"/>
      <c r="O260" s="63"/>
      <c r="P260" s="63"/>
      <c r="Q260" s="60"/>
      <c r="R260" s="60"/>
      <c r="S260" s="60"/>
      <c r="T260" s="60"/>
      <c r="U260" s="60"/>
      <c r="V260" s="60"/>
      <c r="W260" s="60"/>
      <c r="X260" s="343"/>
      <c r="Y260" s="431"/>
      <c r="Z260" s="432" t="s">
        <v>265</v>
      </c>
      <c r="AA260" s="60"/>
      <c r="AB260" s="63"/>
      <c r="AC260" s="63"/>
      <c r="AD260" s="63"/>
      <c r="AE260" s="63"/>
      <c r="AI260" s="99"/>
    </row>
    <row r="261" spans="1:63" ht="14.4" thickBot="1">
      <c r="A261" s="100"/>
      <c r="B261" s="403"/>
      <c r="C261" s="403"/>
      <c r="D261" s="403"/>
      <c r="E261" s="404"/>
      <c r="F261" s="404"/>
      <c r="G261" s="404"/>
      <c r="H261" s="404"/>
      <c r="I261" s="404"/>
      <c r="J261" s="404"/>
      <c r="K261" s="403"/>
      <c r="L261" s="406"/>
      <c r="M261" s="406"/>
      <c r="N261" s="406"/>
      <c r="O261" s="406"/>
      <c r="P261" s="406"/>
      <c r="Q261" s="406"/>
      <c r="R261" s="406"/>
      <c r="S261" s="406"/>
      <c r="T261" s="406"/>
      <c r="U261" s="407"/>
      <c r="V261" s="407"/>
      <c r="W261" s="407"/>
      <c r="X261" s="510" t="s">
        <v>106</v>
      </c>
      <c r="Y261" s="511"/>
      <c r="Z261" s="511"/>
      <c r="AA261" s="511"/>
      <c r="AB261" s="511"/>
      <c r="AC261" s="511"/>
      <c r="AD261" s="511"/>
      <c r="AE261" s="511"/>
      <c r="AF261" s="511"/>
      <c r="AG261" s="511"/>
      <c r="AH261" s="511"/>
      <c r="AI261" s="512"/>
    </row>
    <row r="262" spans="1:63" ht="20.100000000000001" customHeight="1">
      <c r="A262" s="583"/>
      <c r="B262" s="584"/>
      <c r="C262" s="584"/>
      <c r="D262" s="585" t="str">
        <f>D209</f>
        <v>PLAN  STUDIÓW  NR  IX</v>
      </c>
      <c r="E262" s="586"/>
      <c r="F262" s="586"/>
      <c r="G262" s="586"/>
      <c r="H262" s="586"/>
      <c r="I262" s="586"/>
      <c r="J262" s="586"/>
      <c r="K262" s="586"/>
      <c r="L262" s="586"/>
      <c r="M262" s="586"/>
      <c r="N262" s="586"/>
      <c r="O262" s="586"/>
      <c r="P262" s="586"/>
      <c r="Q262" s="586"/>
      <c r="R262" s="586"/>
      <c r="S262" s="586"/>
      <c r="T262" s="586"/>
      <c r="U262" s="586"/>
      <c r="V262" s="586"/>
      <c r="W262" s="586"/>
      <c r="X262" s="334"/>
      <c r="Y262" s="335"/>
      <c r="Z262" s="335"/>
      <c r="AA262" s="336"/>
      <c r="AB262" s="337"/>
      <c r="AC262" s="337"/>
      <c r="AD262" s="337"/>
      <c r="AE262" s="337"/>
      <c r="AF262" s="337"/>
      <c r="AG262" s="337"/>
      <c r="AH262" s="337"/>
      <c r="AI262" s="338"/>
    </row>
    <row r="263" spans="1:63" ht="20.100000000000001" customHeight="1">
      <c r="A263" s="589" t="s">
        <v>1</v>
      </c>
      <c r="B263" s="590"/>
      <c r="C263" s="590"/>
      <c r="D263" s="587"/>
      <c r="E263" s="588"/>
      <c r="F263" s="588"/>
      <c r="G263" s="588"/>
      <c r="H263" s="588"/>
      <c r="I263" s="588"/>
      <c r="J263" s="588"/>
      <c r="K263" s="588"/>
      <c r="L263" s="588"/>
      <c r="M263" s="588"/>
      <c r="N263" s="588"/>
      <c r="O263" s="588"/>
      <c r="P263" s="588"/>
      <c r="Q263" s="588"/>
      <c r="R263" s="588"/>
      <c r="S263" s="588"/>
      <c r="T263" s="588"/>
      <c r="U263" s="588"/>
      <c r="V263" s="588"/>
      <c r="W263" s="588"/>
      <c r="X263" s="339"/>
      <c r="Y263" s="333"/>
      <c r="Z263" s="333"/>
      <c r="AB263" s="138"/>
      <c r="AC263" s="135"/>
      <c r="AD263" s="135"/>
      <c r="AE263" s="135"/>
      <c r="AF263" s="135"/>
      <c r="AG263" s="135"/>
      <c r="AH263" s="135"/>
      <c r="AI263" s="340"/>
    </row>
    <row r="264" spans="1:63" s="54" customFormat="1" ht="20.100000000000001" customHeight="1">
      <c r="A264" s="372"/>
      <c r="C264" s="51"/>
      <c r="D264" s="3" t="s">
        <v>143</v>
      </c>
      <c r="E264" s="52"/>
      <c r="F264" s="52"/>
      <c r="G264" s="136"/>
      <c r="H264" s="137"/>
      <c r="I264" s="138" t="s">
        <v>126</v>
      </c>
      <c r="J264" s="136"/>
      <c r="K264" s="136"/>
      <c r="L264" s="136"/>
      <c r="M264" s="136"/>
      <c r="N264" s="136"/>
      <c r="O264" s="136"/>
      <c r="P264" s="136"/>
      <c r="Q264" s="136"/>
      <c r="R264" s="136"/>
      <c r="S264" s="136"/>
      <c r="T264" s="136"/>
      <c r="U264" s="136"/>
      <c r="V264" s="139"/>
      <c r="W264" s="139"/>
      <c r="X264" s="341"/>
      <c r="Y264" s="139"/>
      <c r="Z264" s="139"/>
      <c r="AB264" s="137"/>
      <c r="AC264" s="137"/>
      <c r="AD264" s="137"/>
      <c r="AE264" s="137"/>
      <c r="AF264" s="137"/>
      <c r="AG264" s="137"/>
      <c r="AH264" s="137"/>
      <c r="AI264" s="342"/>
      <c r="AJ264" s="53"/>
      <c r="AK264" s="312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</row>
    <row r="265" spans="1:63" ht="20.100000000000001" customHeight="1">
      <c r="A265" s="591"/>
      <c r="B265" s="592"/>
      <c r="C265" s="592"/>
      <c r="D265" s="3" t="s">
        <v>2</v>
      </c>
      <c r="E265" s="3"/>
      <c r="F265" s="3"/>
      <c r="G265" s="140"/>
      <c r="H265" s="141"/>
      <c r="I265" s="138" t="s">
        <v>3</v>
      </c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138"/>
      <c r="U265" s="138"/>
      <c r="V265" s="140"/>
      <c r="W265" s="140"/>
      <c r="X265" s="343"/>
      <c r="Y265" s="140"/>
      <c r="Z265" s="140"/>
      <c r="AB265" s="140"/>
      <c r="AC265" s="140"/>
      <c r="AD265" s="140"/>
      <c r="AE265" s="140"/>
      <c r="AF265" s="140"/>
      <c r="AG265" s="140"/>
      <c r="AH265" s="140"/>
      <c r="AI265" s="344"/>
    </row>
    <row r="266" spans="1:63" ht="20.100000000000001" customHeight="1">
      <c r="A266" s="591"/>
      <c r="B266" s="592"/>
      <c r="C266" s="592"/>
      <c r="D266" s="3" t="s">
        <v>4</v>
      </c>
      <c r="E266" s="3"/>
      <c r="F266" s="3"/>
      <c r="G266" s="140"/>
      <c r="H266" s="141"/>
      <c r="I266" s="4" t="s">
        <v>155</v>
      </c>
      <c r="J266" s="138"/>
      <c r="K266" s="138"/>
      <c r="L266" s="138"/>
      <c r="M266" s="138"/>
      <c r="N266" s="138"/>
      <c r="O266" s="138"/>
      <c r="P266" s="138"/>
      <c r="Q266" s="138"/>
      <c r="R266" s="138"/>
      <c r="S266" s="138"/>
      <c r="T266" s="138"/>
      <c r="U266" s="138"/>
      <c r="V266" s="140"/>
      <c r="W266" s="142"/>
      <c r="X266" s="343"/>
      <c r="Y266" s="142"/>
      <c r="Z266" s="142"/>
      <c r="AB266" s="143"/>
      <c r="AC266" s="143"/>
      <c r="AD266" s="143"/>
      <c r="AE266" s="143"/>
      <c r="AF266" s="143"/>
      <c r="AG266" s="143"/>
      <c r="AH266" s="143"/>
      <c r="AI266" s="345"/>
    </row>
    <row r="267" spans="1:63" ht="20.100000000000001" customHeight="1">
      <c r="A267" s="591"/>
      <c r="B267" s="592"/>
      <c r="C267" s="592"/>
      <c r="D267" s="3" t="s">
        <v>6</v>
      </c>
      <c r="E267" s="3"/>
      <c r="F267" s="3"/>
      <c r="G267" s="140"/>
      <c r="H267" s="141"/>
      <c r="I267" s="138" t="s">
        <v>7</v>
      </c>
      <c r="J267" s="138"/>
      <c r="K267" s="138"/>
      <c r="L267" s="138"/>
      <c r="M267" s="138"/>
      <c r="N267" s="138"/>
      <c r="O267" s="138"/>
      <c r="P267" s="138"/>
      <c r="Q267" s="138"/>
      <c r="R267" s="138"/>
      <c r="S267" s="138"/>
      <c r="T267" s="138"/>
      <c r="U267" s="138"/>
      <c r="V267" s="140"/>
      <c r="W267" s="142"/>
      <c r="X267" s="343"/>
      <c r="Y267" s="142"/>
      <c r="Z267" s="142"/>
      <c r="AB267" s="143"/>
      <c r="AC267" s="143"/>
      <c r="AD267" s="143"/>
      <c r="AE267" s="143"/>
      <c r="AF267" s="143"/>
      <c r="AG267" s="143"/>
      <c r="AH267" s="143"/>
      <c r="AI267" s="345"/>
    </row>
    <row r="268" spans="1:63" ht="20.100000000000001" customHeight="1">
      <c r="A268" s="593"/>
      <c r="B268" s="594"/>
      <c r="C268" s="594"/>
      <c r="D268" s="3" t="s">
        <v>8</v>
      </c>
      <c r="E268" s="3"/>
      <c r="F268" s="3"/>
      <c r="G268" s="140"/>
      <c r="H268" s="141"/>
      <c r="I268" s="144" t="str">
        <f>I11</f>
        <v>3.ZARZĄDZANIE MAŁĄ I ŚREDNIĄ FIRMĄ</v>
      </c>
      <c r="J268" s="144"/>
      <c r="K268" s="138"/>
      <c r="L268" s="138"/>
      <c r="M268" s="138"/>
      <c r="N268" s="138"/>
      <c r="O268" s="138"/>
      <c r="P268" s="138"/>
      <c r="Q268" s="138"/>
      <c r="R268" s="138"/>
      <c r="S268" s="138"/>
      <c r="T268" s="138"/>
      <c r="U268" s="138"/>
      <c r="V268" s="140"/>
      <c r="W268" s="140"/>
      <c r="X268" s="595" t="s">
        <v>238</v>
      </c>
      <c r="Y268" s="596"/>
      <c r="Z268" s="596"/>
      <c r="AA268" s="596"/>
      <c r="AB268" s="596"/>
      <c r="AC268" s="596"/>
      <c r="AD268" s="596"/>
      <c r="AE268" s="596"/>
      <c r="AF268" s="596"/>
      <c r="AG268" s="596"/>
      <c r="AH268" s="596"/>
      <c r="AI268" s="597"/>
    </row>
    <row r="269" spans="1:63" ht="20.100000000000001" customHeight="1">
      <c r="A269" s="591"/>
      <c r="B269" s="592"/>
      <c r="C269" s="592"/>
      <c r="D269" s="7"/>
      <c r="E269" s="2"/>
      <c r="F269" s="2"/>
      <c r="G269" s="63"/>
      <c r="H269" s="144"/>
      <c r="I269" s="138"/>
      <c r="J269" s="144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40"/>
      <c r="W269" s="115"/>
      <c r="X269" s="595" t="s">
        <v>239</v>
      </c>
      <c r="Y269" s="596"/>
      <c r="Z269" s="596"/>
      <c r="AA269" s="596"/>
      <c r="AB269" s="596"/>
      <c r="AC269" s="596"/>
      <c r="AD269" s="596"/>
      <c r="AE269" s="596"/>
      <c r="AF269" s="596"/>
      <c r="AG269" s="596"/>
      <c r="AH269" s="596"/>
      <c r="AI269" s="597"/>
    </row>
    <row r="270" spans="1:63" ht="20.100000000000001" customHeight="1">
      <c r="A270" s="373"/>
      <c r="B270" s="8"/>
      <c r="C270" s="9"/>
      <c r="D270" s="2"/>
      <c r="E270" s="2"/>
      <c r="F270" s="2"/>
      <c r="G270" s="63"/>
      <c r="H270" s="144"/>
      <c r="I270" s="144"/>
      <c r="J270" s="144"/>
      <c r="K270" s="138"/>
      <c r="L270" s="138"/>
      <c r="M270" s="138"/>
      <c r="N270" s="138"/>
      <c r="O270" s="138"/>
      <c r="P270" s="138"/>
      <c r="Q270" s="138"/>
      <c r="R270" s="138"/>
      <c r="S270" s="138"/>
      <c r="T270" s="138"/>
      <c r="U270" s="138"/>
      <c r="V270" s="140"/>
      <c r="W270" s="140"/>
      <c r="X270" s="343"/>
      <c r="Y270" s="63"/>
      <c r="Z270" s="63"/>
      <c r="AA270" s="63"/>
      <c r="AB270" s="63"/>
      <c r="AC270" s="63"/>
      <c r="AD270" s="63"/>
      <c r="AE270" s="63"/>
      <c r="AF270" s="63"/>
      <c r="AG270" s="143"/>
      <c r="AH270" s="143"/>
      <c r="AI270" s="345"/>
    </row>
    <row r="271" spans="1:63" ht="20.100000000000001" customHeight="1" thickBot="1">
      <c r="A271" s="374"/>
      <c r="B271" s="10"/>
      <c r="C271" s="11"/>
      <c r="D271" s="12"/>
      <c r="E271" s="12"/>
      <c r="F271" s="12"/>
      <c r="G271" s="145"/>
      <c r="H271" s="174"/>
      <c r="I271" s="141"/>
      <c r="J271" s="174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7"/>
      <c r="W271" s="147"/>
      <c r="X271" s="346"/>
      <c r="Y271" s="351"/>
      <c r="Z271" s="351"/>
      <c r="AA271" s="351"/>
      <c r="AB271" s="351"/>
      <c r="AC271" s="351"/>
      <c r="AD271" s="351"/>
      <c r="AE271" s="351"/>
      <c r="AF271" s="351"/>
      <c r="AG271" s="348"/>
      <c r="AH271" s="348"/>
      <c r="AI271" s="349"/>
    </row>
    <row r="272" spans="1:63" ht="6" customHeight="1" thickBot="1">
      <c r="A272" s="390"/>
      <c r="B272" s="41"/>
      <c r="C272" s="41"/>
      <c r="D272" s="42"/>
      <c r="E272" s="42"/>
      <c r="F272" s="42"/>
      <c r="G272" s="199"/>
      <c r="H272" s="199"/>
      <c r="I272" s="199"/>
      <c r="J272" s="199"/>
      <c r="K272" s="200"/>
      <c r="L272" s="200"/>
      <c r="M272" s="200"/>
      <c r="N272" s="200"/>
      <c r="O272" s="200"/>
      <c r="P272" s="200"/>
      <c r="Q272" s="200"/>
      <c r="R272" s="200"/>
      <c r="S272" s="200"/>
      <c r="T272" s="200"/>
      <c r="U272" s="200"/>
      <c r="V272" s="201"/>
      <c r="W272" s="201"/>
      <c r="X272" s="202"/>
      <c r="Y272" s="202"/>
      <c r="Z272" s="202"/>
      <c r="AA272" s="202"/>
      <c r="AB272" s="202"/>
      <c r="AC272" s="202"/>
      <c r="AD272" s="202"/>
      <c r="AE272" s="202"/>
      <c r="AF272" s="202"/>
      <c r="AG272" s="202"/>
      <c r="AH272" s="202"/>
      <c r="AI272" s="391"/>
    </row>
    <row r="273" spans="1:43" ht="20.100000000000001" customHeight="1" thickBot="1">
      <c r="A273" s="568" t="s">
        <v>9</v>
      </c>
      <c r="B273" s="569" t="s">
        <v>10</v>
      </c>
      <c r="C273" s="569"/>
      <c r="D273" s="570" t="s">
        <v>11</v>
      </c>
      <c r="E273" s="570"/>
      <c r="F273" s="570"/>
      <c r="G273" s="571" t="s">
        <v>12</v>
      </c>
      <c r="H273" s="571"/>
      <c r="I273" s="571"/>
      <c r="J273" s="571"/>
      <c r="K273" s="571"/>
      <c r="L273" s="572" t="s">
        <v>76</v>
      </c>
      <c r="M273" s="572"/>
      <c r="N273" s="572"/>
      <c r="O273" s="572"/>
      <c r="P273" s="572"/>
      <c r="Q273" s="572"/>
      <c r="R273" s="572"/>
      <c r="S273" s="572"/>
      <c r="T273" s="572"/>
      <c r="U273" s="572"/>
      <c r="V273" s="572"/>
      <c r="W273" s="572"/>
      <c r="X273" s="572"/>
      <c r="Y273" s="572"/>
      <c r="Z273" s="572"/>
      <c r="AA273" s="572"/>
      <c r="AB273" s="572"/>
      <c r="AC273" s="572"/>
      <c r="AD273" s="572"/>
      <c r="AE273" s="572"/>
      <c r="AF273" s="572"/>
      <c r="AG273" s="572"/>
      <c r="AH273" s="572"/>
      <c r="AI273" s="573"/>
    </row>
    <row r="274" spans="1:43" ht="20.100000000000001" customHeight="1" thickBot="1">
      <c r="A274" s="568"/>
      <c r="B274" s="569"/>
      <c r="C274" s="569"/>
      <c r="D274" s="570"/>
      <c r="E274" s="570"/>
      <c r="F274" s="570"/>
      <c r="G274" s="523" t="s">
        <v>14</v>
      </c>
      <c r="H274" s="574" t="s">
        <v>15</v>
      </c>
      <c r="I274" s="574"/>
      <c r="J274" s="574"/>
      <c r="K274" s="574"/>
      <c r="L274" s="531" t="s">
        <v>163</v>
      </c>
      <c r="M274" s="531"/>
      <c r="N274" s="531"/>
      <c r="O274" s="531"/>
      <c r="P274" s="531" t="s">
        <v>164</v>
      </c>
      <c r="Q274" s="531"/>
      <c r="R274" s="531"/>
      <c r="S274" s="531"/>
      <c r="T274" s="531" t="s">
        <v>165</v>
      </c>
      <c r="U274" s="531"/>
      <c r="V274" s="531"/>
      <c r="W274" s="531"/>
      <c r="X274" s="531" t="s">
        <v>166</v>
      </c>
      <c r="Y274" s="531"/>
      <c r="Z274" s="531"/>
      <c r="AA274" s="531"/>
      <c r="AB274" s="531" t="s">
        <v>167</v>
      </c>
      <c r="AC274" s="531"/>
      <c r="AD274" s="531"/>
      <c r="AE274" s="531"/>
      <c r="AF274" s="575" t="s">
        <v>168</v>
      </c>
      <c r="AG274" s="575"/>
      <c r="AH274" s="575"/>
      <c r="AI274" s="576"/>
    </row>
    <row r="275" spans="1:43" ht="20.100000000000001" customHeight="1" thickBot="1">
      <c r="A275" s="568"/>
      <c r="B275" s="569"/>
      <c r="C275" s="569"/>
      <c r="D275" s="577" t="s">
        <v>21</v>
      </c>
      <c r="E275" s="578" t="s">
        <v>22</v>
      </c>
      <c r="F275" s="579" t="s">
        <v>23</v>
      </c>
      <c r="G275" s="523"/>
      <c r="H275" s="525" t="s">
        <v>24</v>
      </c>
      <c r="I275" s="525" t="s">
        <v>25</v>
      </c>
      <c r="J275" s="525" t="s">
        <v>26</v>
      </c>
      <c r="K275" s="580" t="s">
        <v>27</v>
      </c>
      <c r="L275" s="581" t="s">
        <v>240</v>
      </c>
      <c r="M275" s="581"/>
      <c r="N275" s="581"/>
      <c r="O275" s="581"/>
      <c r="P275" s="581"/>
      <c r="Q275" s="581"/>
      <c r="R275" s="581"/>
      <c r="S275" s="581"/>
      <c r="T275" s="581"/>
      <c r="U275" s="581"/>
      <c r="V275" s="581"/>
      <c r="W275" s="581"/>
      <c r="X275" s="581"/>
      <c r="Y275" s="581"/>
      <c r="Z275" s="581"/>
      <c r="AA275" s="581"/>
      <c r="AB275" s="581"/>
      <c r="AC275" s="581"/>
      <c r="AD275" s="581"/>
      <c r="AE275" s="581"/>
      <c r="AF275" s="581"/>
      <c r="AG275" s="581"/>
      <c r="AH275" s="581"/>
      <c r="AI275" s="582"/>
    </row>
    <row r="276" spans="1:43" ht="20.100000000000001" customHeight="1" thickBot="1">
      <c r="A276" s="568"/>
      <c r="B276" s="569"/>
      <c r="C276" s="569"/>
      <c r="D276" s="577"/>
      <c r="E276" s="578"/>
      <c r="F276" s="579"/>
      <c r="G276" s="523"/>
      <c r="H276" s="525"/>
      <c r="I276" s="525"/>
      <c r="J276" s="525"/>
      <c r="K276" s="580"/>
      <c r="L276" s="523" t="s">
        <v>24</v>
      </c>
      <c r="M276" s="525" t="s">
        <v>25</v>
      </c>
      <c r="N276" s="519" t="s">
        <v>28</v>
      </c>
      <c r="O276" s="521" t="s">
        <v>29</v>
      </c>
      <c r="P276" s="523" t="s">
        <v>24</v>
      </c>
      <c r="Q276" s="525" t="s">
        <v>25</v>
      </c>
      <c r="R276" s="519" t="s">
        <v>28</v>
      </c>
      <c r="S276" s="521" t="s">
        <v>29</v>
      </c>
      <c r="T276" s="523" t="s">
        <v>24</v>
      </c>
      <c r="U276" s="525" t="s">
        <v>25</v>
      </c>
      <c r="V276" s="519" t="s">
        <v>28</v>
      </c>
      <c r="W276" s="521" t="s">
        <v>29</v>
      </c>
      <c r="X276" s="523" t="s">
        <v>24</v>
      </c>
      <c r="Y276" s="525" t="s">
        <v>25</v>
      </c>
      <c r="Z276" s="519" t="s">
        <v>28</v>
      </c>
      <c r="AA276" s="521" t="s">
        <v>29</v>
      </c>
      <c r="AB276" s="523" t="s">
        <v>24</v>
      </c>
      <c r="AC276" s="525" t="s">
        <v>25</v>
      </c>
      <c r="AD276" s="519" t="s">
        <v>28</v>
      </c>
      <c r="AE276" s="521" t="s">
        <v>29</v>
      </c>
      <c r="AF276" s="523" t="s">
        <v>24</v>
      </c>
      <c r="AG276" s="525" t="s">
        <v>25</v>
      </c>
      <c r="AH276" s="519" t="s">
        <v>28</v>
      </c>
      <c r="AI276" s="527" t="s">
        <v>29</v>
      </c>
    </row>
    <row r="277" spans="1:43" ht="20.100000000000001" customHeight="1" thickBot="1">
      <c r="A277" s="568"/>
      <c r="B277" s="569"/>
      <c r="C277" s="569"/>
      <c r="D277" s="577"/>
      <c r="E277" s="578"/>
      <c r="F277" s="579"/>
      <c r="G277" s="523"/>
      <c r="H277" s="525"/>
      <c r="I277" s="525"/>
      <c r="J277" s="525"/>
      <c r="K277" s="580"/>
      <c r="L277" s="523"/>
      <c r="M277" s="525"/>
      <c r="N277" s="519"/>
      <c r="O277" s="521"/>
      <c r="P277" s="523"/>
      <c r="Q277" s="525"/>
      <c r="R277" s="519"/>
      <c r="S277" s="521"/>
      <c r="T277" s="523"/>
      <c r="U277" s="525"/>
      <c r="V277" s="519"/>
      <c r="W277" s="521"/>
      <c r="X277" s="523"/>
      <c r="Y277" s="525"/>
      <c r="Z277" s="519"/>
      <c r="AA277" s="521"/>
      <c r="AB277" s="523"/>
      <c r="AC277" s="525"/>
      <c r="AD277" s="519"/>
      <c r="AE277" s="521"/>
      <c r="AF277" s="523"/>
      <c r="AG277" s="525"/>
      <c r="AH277" s="519"/>
      <c r="AI277" s="527"/>
    </row>
    <row r="278" spans="1:43" s="141" customFormat="1" ht="18" customHeight="1" thickBot="1">
      <c r="A278" s="471" t="s">
        <v>159</v>
      </c>
      <c r="B278" s="554" t="s">
        <v>273</v>
      </c>
      <c r="C278" s="554"/>
      <c r="D278" s="555"/>
      <c r="E278" s="555"/>
      <c r="F278" s="476"/>
      <c r="G278" s="476"/>
      <c r="H278" s="555"/>
      <c r="I278" s="555"/>
      <c r="J278" s="555"/>
      <c r="K278" s="555"/>
      <c r="L278" s="555"/>
      <c r="M278" s="555"/>
      <c r="N278" s="555"/>
      <c r="O278" s="555"/>
      <c r="P278" s="555"/>
      <c r="Q278" s="555"/>
      <c r="R278" s="555"/>
      <c r="S278" s="555"/>
      <c r="T278" s="555"/>
      <c r="U278" s="555"/>
      <c r="V278" s="555"/>
      <c r="W278" s="555"/>
      <c r="X278" s="555"/>
      <c r="Y278" s="555"/>
      <c r="Z278" s="555"/>
      <c r="AA278" s="555"/>
      <c r="AB278" s="555"/>
      <c r="AC278" s="555"/>
      <c r="AD278" s="555"/>
      <c r="AE278" s="555"/>
      <c r="AF278" s="555"/>
      <c r="AG278" s="555"/>
      <c r="AH278" s="555"/>
      <c r="AI278" s="555"/>
      <c r="AJ278" s="555"/>
      <c r="AK278" s="555"/>
      <c r="AL278" s="555"/>
      <c r="AM278" s="555"/>
      <c r="AN278" s="555"/>
      <c r="AO278" s="555"/>
      <c r="AP278" s="555"/>
      <c r="AQ278" s="703"/>
    </row>
    <row r="279" spans="1:43" s="422" customFormat="1" ht="20.100000000000001" customHeight="1">
      <c r="A279" s="398" t="s">
        <v>31</v>
      </c>
      <c r="B279" s="295" t="s">
        <v>249</v>
      </c>
      <c r="C279" s="415"/>
      <c r="D279" s="68"/>
      <c r="E279" s="92">
        <v>2</v>
      </c>
      <c r="F279" s="70">
        <v>2</v>
      </c>
      <c r="G279" s="299">
        <f t="shared" ref="G279" si="76">SUM(H279:K279)</f>
        <v>20</v>
      </c>
      <c r="H279" s="92">
        <f t="shared" ref="H279" si="77">L279+P279+T279+X279+AB279+AF279</f>
        <v>10</v>
      </c>
      <c r="I279" s="92">
        <f t="shared" ref="I279" si="78">M279+Q279+U279+Y279+AC279+AG279</f>
        <v>0</v>
      </c>
      <c r="J279" s="92">
        <f t="shared" ref="J279" si="79">N279+R279+V279+Z279+AD279+AH279</f>
        <v>10</v>
      </c>
      <c r="K279" s="79">
        <f t="shared" ref="K279" si="80">O279+S279+W279+AA279+AE279+AI279</f>
        <v>0</v>
      </c>
      <c r="L279" s="417"/>
      <c r="M279" s="418"/>
      <c r="N279" s="418"/>
      <c r="O279" s="419"/>
      <c r="P279" s="420">
        <v>0</v>
      </c>
      <c r="Q279" s="418"/>
      <c r="R279" s="418"/>
      <c r="S279" s="419"/>
      <c r="T279" s="420">
        <v>0</v>
      </c>
      <c r="U279" s="418"/>
      <c r="V279" s="418"/>
      <c r="W279" s="419"/>
      <c r="X279" s="132"/>
      <c r="Y279" s="133"/>
      <c r="Z279" s="133"/>
      <c r="AA279" s="134"/>
      <c r="AB279" s="132">
        <v>10</v>
      </c>
      <c r="AC279" s="133">
        <v>0</v>
      </c>
      <c r="AD279" s="133">
        <v>10</v>
      </c>
      <c r="AE279" s="134"/>
      <c r="AF279" s="132"/>
      <c r="AG279" s="133"/>
      <c r="AH279" s="133"/>
      <c r="AI279" s="421"/>
      <c r="AK279" s="320">
        <v>20</v>
      </c>
      <c r="AL279" s="321"/>
      <c r="AM279" s="321"/>
      <c r="AN279" s="321"/>
    </row>
    <row r="280" spans="1:43" ht="20.100000000000001" customHeight="1">
      <c r="A280" s="398" t="s">
        <v>33</v>
      </c>
      <c r="B280" s="295" t="s">
        <v>258</v>
      </c>
      <c r="C280" s="430"/>
      <c r="D280" s="68">
        <v>1</v>
      </c>
      <c r="E280" s="69">
        <v>1</v>
      </c>
      <c r="F280" s="125">
        <v>6</v>
      </c>
      <c r="G280" s="299">
        <f t="shared" ref="G280" si="81">SUM(H280:K280)</f>
        <v>30</v>
      </c>
      <c r="H280" s="92">
        <f t="shared" ref="H280:K280" si="82">L280+P280+T280+X280+AB280+AF280</f>
        <v>20</v>
      </c>
      <c r="I280" s="92">
        <f t="shared" si="82"/>
        <v>0</v>
      </c>
      <c r="J280" s="92">
        <f t="shared" si="82"/>
        <v>10</v>
      </c>
      <c r="K280" s="79">
        <f t="shared" si="82"/>
        <v>0</v>
      </c>
      <c r="L280" s="69"/>
      <c r="M280" s="92"/>
      <c r="N280" s="92"/>
      <c r="O280" s="124"/>
      <c r="P280" s="123"/>
      <c r="Q280" s="92"/>
      <c r="R280" s="92"/>
      <c r="S280" s="124"/>
      <c r="T280" s="123"/>
      <c r="U280" s="92"/>
      <c r="V280" s="92"/>
      <c r="W280" s="124"/>
      <c r="X280" s="122">
        <v>20</v>
      </c>
      <c r="Y280" s="92"/>
      <c r="Z280" s="92">
        <v>10</v>
      </c>
      <c r="AA280" s="124"/>
      <c r="AB280" s="123"/>
      <c r="AC280" s="92"/>
      <c r="AD280" s="92"/>
      <c r="AE280" s="124"/>
      <c r="AF280" s="123"/>
      <c r="AG280" s="92"/>
      <c r="AH280" s="92"/>
      <c r="AI280" s="79"/>
      <c r="AK280" s="312">
        <v>10</v>
      </c>
    </row>
    <row r="281" spans="1:43" ht="20.100000000000001" customHeight="1">
      <c r="A281" s="398" t="s">
        <v>34</v>
      </c>
      <c r="B281" s="295" t="s">
        <v>264</v>
      </c>
      <c r="C281" s="423"/>
      <c r="D281" s="68">
        <v>1</v>
      </c>
      <c r="E281" s="69">
        <v>1</v>
      </c>
      <c r="F281" s="70">
        <v>7</v>
      </c>
      <c r="G281" s="299">
        <f t="shared" ref="G281:G290" si="83">SUM(H281:K281)</f>
        <v>30</v>
      </c>
      <c r="H281" s="92">
        <f t="shared" ref="H281:H290" si="84">L281+P281+T281+X281+AB281+AF281</f>
        <v>20</v>
      </c>
      <c r="I281" s="92">
        <f t="shared" ref="I281:I290" si="85">M281+Q281+U281+Y281+AC281+AG281</f>
        <v>10</v>
      </c>
      <c r="J281" s="92">
        <f t="shared" ref="J281:J290" si="86">N281+R281+V281+Z281+AD281+AH281</f>
        <v>0</v>
      </c>
      <c r="K281" s="79">
        <f t="shared" ref="K281:K290" si="87">O281+S281+W281+AA281+AE281+AI281</f>
        <v>0</v>
      </c>
      <c r="L281" s="69">
        <v>0</v>
      </c>
      <c r="M281" s="92"/>
      <c r="N281" s="92"/>
      <c r="O281" s="124"/>
      <c r="P281" s="123">
        <v>0</v>
      </c>
      <c r="Q281" s="92"/>
      <c r="R281" s="92"/>
      <c r="S281" s="124"/>
      <c r="T281" s="123">
        <v>0</v>
      </c>
      <c r="U281" s="92"/>
      <c r="V281" s="92"/>
      <c r="W281" s="124"/>
      <c r="X281" s="123"/>
      <c r="Y281" s="92"/>
      <c r="Z281" s="92"/>
      <c r="AA281" s="124"/>
      <c r="AB281" s="123"/>
      <c r="AC281" s="92"/>
      <c r="AD281" s="92"/>
      <c r="AE281" s="124"/>
      <c r="AF281" s="122">
        <v>20</v>
      </c>
      <c r="AG281" s="92">
        <v>10</v>
      </c>
      <c r="AH281" s="92"/>
      <c r="AI281" s="79"/>
      <c r="AK281" s="312">
        <v>15</v>
      </c>
    </row>
    <row r="282" spans="1:43" ht="19.5" customHeight="1">
      <c r="A282" s="398" t="s">
        <v>35</v>
      </c>
      <c r="B282" s="295" t="s">
        <v>251</v>
      </c>
      <c r="C282" s="428"/>
      <c r="D282" s="483">
        <v>1</v>
      </c>
      <c r="E282" s="118">
        <v>1</v>
      </c>
      <c r="F282" s="83">
        <v>5</v>
      </c>
      <c r="G282" s="299">
        <f t="shared" si="83"/>
        <v>30</v>
      </c>
      <c r="H282" s="92">
        <f t="shared" si="84"/>
        <v>10</v>
      </c>
      <c r="I282" s="92">
        <f t="shared" si="85"/>
        <v>0</v>
      </c>
      <c r="J282" s="92">
        <f t="shared" si="86"/>
        <v>20</v>
      </c>
      <c r="K282" s="79">
        <f t="shared" si="87"/>
        <v>0</v>
      </c>
      <c r="L282" s="69">
        <v>0</v>
      </c>
      <c r="M282" s="118"/>
      <c r="N282" s="118"/>
      <c r="O282" s="120"/>
      <c r="P282" s="123">
        <v>0</v>
      </c>
      <c r="Q282" s="118"/>
      <c r="R282" s="118"/>
      <c r="S282" s="120"/>
      <c r="T282" s="123">
        <v>0</v>
      </c>
      <c r="U282" s="118"/>
      <c r="V282" s="118"/>
      <c r="W282" s="124"/>
      <c r="X282" s="123"/>
      <c r="Y282" s="92"/>
      <c r="Z282" s="92"/>
      <c r="AA282" s="120"/>
      <c r="AB282" s="123"/>
      <c r="AC282" s="92"/>
      <c r="AD282" s="92"/>
      <c r="AE282" s="120"/>
      <c r="AF282" s="119">
        <v>10</v>
      </c>
      <c r="AG282" s="118">
        <v>0</v>
      </c>
      <c r="AH282" s="92">
        <v>20</v>
      </c>
      <c r="AI282" s="83"/>
      <c r="AK282" s="312">
        <v>10</v>
      </c>
    </row>
    <row r="283" spans="1:43" s="422" customFormat="1" ht="20.100000000000001" customHeight="1">
      <c r="A283" s="398" t="s">
        <v>37</v>
      </c>
      <c r="B283" s="295" t="s">
        <v>255</v>
      </c>
      <c r="C283" s="429"/>
      <c r="D283" s="68">
        <v>1</v>
      </c>
      <c r="E283" s="92">
        <v>1</v>
      </c>
      <c r="F283" s="79">
        <v>5</v>
      </c>
      <c r="G283" s="299">
        <f t="shared" si="83"/>
        <v>20</v>
      </c>
      <c r="H283" s="92">
        <f t="shared" si="84"/>
        <v>10</v>
      </c>
      <c r="I283" s="92">
        <f t="shared" si="85"/>
        <v>10</v>
      </c>
      <c r="J283" s="92">
        <f t="shared" si="86"/>
        <v>0</v>
      </c>
      <c r="K283" s="79">
        <f t="shared" si="87"/>
        <v>0</v>
      </c>
      <c r="L283" s="424">
        <v>0</v>
      </c>
      <c r="M283" s="416"/>
      <c r="N283" s="416"/>
      <c r="O283" s="426"/>
      <c r="P283" s="427">
        <v>0</v>
      </c>
      <c r="Q283" s="416"/>
      <c r="R283" s="416"/>
      <c r="S283" s="426"/>
      <c r="T283" s="427"/>
      <c r="U283" s="416"/>
      <c r="V283" s="416"/>
      <c r="W283" s="426"/>
      <c r="X283" s="119">
        <v>10</v>
      </c>
      <c r="Y283" s="92">
        <v>10</v>
      </c>
      <c r="Z283" s="118"/>
      <c r="AA283" s="124"/>
      <c r="AB283" s="123"/>
      <c r="AC283" s="92"/>
      <c r="AD283" s="118"/>
      <c r="AE283" s="124"/>
      <c r="AF283" s="121"/>
      <c r="AG283" s="118"/>
      <c r="AH283" s="118"/>
      <c r="AI283" s="425"/>
      <c r="AK283" s="320">
        <v>15</v>
      </c>
      <c r="AL283" s="321"/>
      <c r="AM283" s="321"/>
      <c r="AN283" s="321"/>
    </row>
    <row r="284" spans="1:43" s="422" customFormat="1" ht="21" customHeight="1">
      <c r="A284" s="398" t="s">
        <v>39</v>
      </c>
      <c r="B284" s="295" t="s">
        <v>254</v>
      </c>
      <c r="C284" s="502"/>
      <c r="D284" s="68">
        <v>1</v>
      </c>
      <c r="E284" s="69">
        <v>1</v>
      </c>
      <c r="F284" s="70">
        <v>4</v>
      </c>
      <c r="G284" s="299">
        <f t="shared" si="83"/>
        <v>20</v>
      </c>
      <c r="H284" s="92">
        <f t="shared" si="84"/>
        <v>10</v>
      </c>
      <c r="I284" s="92">
        <f t="shared" si="85"/>
        <v>10</v>
      </c>
      <c r="J284" s="92">
        <f t="shared" si="86"/>
        <v>0</v>
      </c>
      <c r="K284" s="79">
        <f t="shared" si="87"/>
        <v>0</v>
      </c>
      <c r="L284" s="424"/>
      <c r="M284" s="416"/>
      <c r="N284" s="416"/>
      <c r="O284" s="426"/>
      <c r="P284" s="427"/>
      <c r="Q284" s="416"/>
      <c r="R284" s="416"/>
      <c r="S284" s="426"/>
      <c r="T284" s="427"/>
      <c r="U284" s="416"/>
      <c r="V284" s="416"/>
      <c r="W284" s="426"/>
      <c r="X284" s="123"/>
      <c r="Y284" s="92"/>
      <c r="Z284" s="92"/>
      <c r="AA284" s="124"/>
      <c r="AB284" s="123"/>
      <c r="AC284" s="92"/>
      <c r="AD284" s="92"/>
      <c r="AE284" s="124"/>
      <c r="AF284" s="122">
        <v>10</v>
      </c>
      <c r="AG284" s="92">
        <v>10</v>
      </c>
      <c r="AH284" s="92"/>
      <c r="AI284" s="425"/>
      <c r="AK284" s="320">
        <v>10</v>
      </c>
      <c r="AL284" s="321"/>
      <c r="AM284" s="321"/>
      <c r="AN284" s="321"/>
    </row>
    <row r="285" spans="1:43" s="422" customFormat="1" ht="20.100000000000001" customHeight="1">
      <c r="A285" s="398" t="s">
        <v>41</v>
      </c>
      <c r="B285" s="295" t="s">
        <v>253</v>
      </c>
      <c r="C285" s="503"/>
      <c r="D285" s="68">
        <v>1</v>
      </c>
      <c r="E285" s="92">
        <v>1</v>
      </c>
      <c r="F285" s="79">
        <v>3</v>
      </c>
      <c r="G285" s="299">
        <f t="shared" si="83"/>
        <v>20</v>
      </c>
      <c r="H285" s="92">
        <f t="shared" si="84"/>
        <v>10</v>
      </c>
      <c r="I285" s="92">
        <f t="shared" si="85"/>
        <v>0</v>
      </c>
      <c r="J285" s="92">
        <f t="shared" si="86"/>
        <v>0</v>
      </c>
      <c r="K285" s="79">
        <f t="shared" si="87"/>
        <v>10</v>
      </c>
      <c r="L285" s="424">
        <v>0</v>
      </c>
      <c r="M285" s="416"/>
      <c r="N285" s="416"/>
      <c r="O285" s="426"/>
      <c r="P285" s="427">
        <v>0</v>
      </c>
      <c r="Q285" s="416"/>
      <c r="R285" s="416"/>
      <c r="S285" s="426"/>
      <c r="T285" s="427"/>
      <c r="U285" s="416"/>
      <c r="V285" s="416"/>
      <c r="W285" s="426"/>
      <c r="X285" s="123"/>
      <c r="Y285" s="92"/>
      <c r="Z285" s="92"/>
      <c r="AA285" s="124"/>
      <c r="AB285" s="119">
        <v>10</v>
      </c>
      <c r="AC285" s="92"/>
      <c r="AD285" s="118"/>
      <c r="AE285" s="124">
        <v>10</v>
      </c>
      <c r="AF285" s="123"/>
      <c r="AG285" s="92"/>
      <c r="AH285" s="92"/>
      <c r="AI285" s="425"/>
      <c r="AK285" s="320">
        <v>15</v>
      </c>
      <c r="AL285" s="321"/>
      <c r="AM285" s="321"/>
      <c r="AN285" s="321"/>
    </row>
    <row r="286" spans="1:43" ht="20.100000000000001" customHeight="1">
      <c r="A286" s="398" t="s">
        <v>42</v>
      </c>
      <c r="B286" s="295" t="s">
        <v>252</v>
      </c>
      <c r="C286" s="504"/>
      <c r="D286" s="68"/>
      <c r="E286" s="69">
        <v>1</v>
      </c>
      <c r="F286" s="70">
        <v>4</v>
      </c>
      <c r="G286" s="299">
        <f t="shared" si="83"/>
        <v>20</v>
      </c>
      <c r="H286" s="92">
        <f t="shared" si="84"/>
        <v>0</v>
      </c>
      <c r="I286" s="92">
        <f t="shared" si="85"/>
        <v>0</v>
      </c>
      <c r="J286" s="92">
        <f t="shared" si="86"/>
        <v>20</v>
      </c>
      <c r="K286" s="79">
        <f t="shared" si="87"/>
        <v>0</v>
      </c>
      <c r="L286" s="69"/>
      <c r="M286" s="92"/>
      <c r="N286" s="92"/>
      <c r="O286" s="124"/>
      <c r="P286" s="123"/>
      <c r="Q286" s="92"/>
      <c r="R286" s="92"/>
      <c r="S286" s="124"/>
      <c r="T286" s="123"/>
      <c r="U286" s="92"/>
      <c r="V286" s="92"/>
      <c r="W286" s="124"/>
      <c r="X286" s="123"/>
      <c r="Y286" s="92"/>
      <c r="Z286" s="92"/>
      <c r="AA286" s="124"/>
      <c r="AB286" s="123"/>
      <c r="AC286" s="92"/>
      <c r="AD286" s="92">
        <v>20</v>
      </c>
      <c r="AE286" s="124"/>
      <c r="AF286" s="123"/>
      <c r="AG286" s="92"/>
      <c r="AH286" s="92"/>
      <c r="AI286" s="79"/>
      <c r="AK286" s="312">
        <v>25</v>
      </c>
    </row>
    <row r="287" spans="1:43" ht="20.100000000000001" customHeight="1">
      <c r="A287" s="398" t="s">
        <v>86</v>
      </c>
      <c r="B287" s="295" t="s">
        <v>260</v>
      </c>
      <c r="C287" s="504"/>
      <c r="D287" s="68"/>
      <c r="E287" s="69">
        <v>2</v>
      </c>
      <c r="F287" s="70">
        <v>3</v>
      </c>
      <c r="G287" s="299">
        <f t="shared" si="83"/>
        <v>20</v>
      </c>
      <c r="H287" s="92">
        <f t="shared" si="84"/>
        <v>10</v>
      </c>
      <c r="I287" s="92">
        <f t="shared" si="85"/>
        <v>10</v>
      </c>
      <c r="J287" s="92">
        <f t="shared" si="86"/>
        <v>0</v>
      </c>
      <c r="K287" s="79">
        <f t="shared" si="87"/>
        <v>0</v>
      </c>
      <c r="L287" s="69"/>
      <c r="M287" s="92"/>
      <c r="N287" s="92"/>
      <c r="O287" s="124"/>
      <c r="P287" s="123"/>
      <c r="Q287" s="92"/>
      <c r="R287" s="92"/>
      <c r="S287" s="124"/>
      <c r="T287" s="123"/>
      <c r="U287" s="92"/>
      <c r="V287" s="92"/>
      <c r="W287" s="124"/>
      <c r="X287" s="123"/>
      <c r="Y287" s="92"/>
      <c r="Z287" s="92"/>
      <c r="AA287" s="124"/>
      <c r="AB287" s="123">
        <v>10</v>
      </c>
      <c r="AC287" s="92">
        <v>10</v>
      </c>
      <c r="AD287" s="92"/>
      <c r="AE287" s="124"/>
      <c r="AF287" s="123"/>
      <c r="AG287" s="92"/>
      <c r="AH287" s="92"/>
      <c r="AI287" s="79"/>
    </row>
    <row r="288" spans="1:43" s="422" customFormat="1" ht="20.100000000000001" customHeight="1">
      <c r="A288" s="398" t="s">
        <v>88</v>
      </c>
      <c r="B288" s="295" t="s">
        <v>250</v>
      </c>
      <c r="C288" s="504"/>
      <c r="D288" s="68"/>
      <c r="E288" s="69">
        <v>2</v>
      </c>
      <c r="F288" s="70">
        <v>3</v>
      </c>
      <c r="G288" s="299">
        <f t="shared" si="83"/>
        <v>25</v>
      </c>
      <c r="H288" s="92">
        <f t="shared" si="84"/>
        <v>10</v>
      </c>
      <c r="I288" s="92">
        <f t="shared" si="85"/>
        <v>15</v>
      </c>
      <c r="J288" s="92">
        <f t="shared" si="86"/>
        <v>0</v>
      </c>
      <c r="K288" s="79">
        <f t="shared" si="87"/>
        <v>0</v>
      </c>
      <c r="L288" s="424">
        <v>0</v>
      </c>
      <c r="M288" s="416"/>
      <c r="N288" s="416"/>
      <c r="O288" s="426"/>
      <c r="P288" s="427">
        <v>0</v>
      </c>
      <c r="Q288" s="416"/>
      <c r="R288" s="416"/>
      <c r="S288" s="426"/>
      <c r="T288" s="427"/>
      <c r="U288" s="416"/>
      <c r="V288" s="416"/>
      <c r="W288" s="426"/>
      <c r="X288" s="123">
        <v>0</v>
      </c>
      <c r="Y288" s="92"/>
      <c r="Z288" s="92"/>
      <c r="AA288" s="124"/>
      <c r="AB288" s="123">
        <v>10</v>
      </c>
      <c r="AC288" s="92">
        <v>15</v>
      </c>
      <c r="AD288" s="92"/>
      <c r="AE288" s="124"/>
      <c r="AF288" s="123"/>
      <c r="AG288" s="92"/>
      <c r="AH288" s="92"/>
      <c r="AI288" s="425"/>
      <c r="AK288" s="320">
        <v>10</v>
      </c>
      <c r="AL288" s="321"/>
      <c r="AM288" s="321"/>
      <c r="AN288" s="321"/>
    </row>
    <row r="289" spans="1:37" ht="20.25" customHeight="1">
      <c r="A289" s="398" t="s">
        <v>90</v>
      </c>
      <c r="B289" s="295" t="s">
        <v>261</v>
      </c>
      <c r="C289" s="503"/>
      <c r="D289" s="68"/>
      <c r="E289" s="92">
        <v>2</v>
      </c>
      <c r="F289" s="79">
        <v>5</v>
      </c>
      <c r="G289" s="299">
        <f t="shared" si="83"/>
        <v>20</v>
      </c>
      <c r="H289" s="92">
        <f t="shared" si="84"/>
        <v>10</v>
      </c>
      <c r="I289" s="92">
        <f t="shared" si="85"/>
        <v>0</v>
      </c>
      <c r="J289" s="92">
        <f t="shared" si="86"/>
        <v>0</v>
      </c>
      <c r="K289" s="79">
        <f t="shared" si="87"/>
        <v>10</v>
      </c>
      <c r="L289" s="69"/>
      <c r="M289" s="92"/>
      <c r="N289" s="92"/>
      <c r="O289" s="124"/>
      <c r="P289" s="123"/>
      <c r="Q289" s="92"/>
      <c r="R289" s="92"/>
      <c r="S289" s="124"/>
      <c r="T289" s="123"/>
      <c r="U289" s="92"/>
      <c r="V289" s="92"/>
      <c r="W289" s="124"/>
      <c r="X289" s="123"/>
      <c r="Y289" s="92"/>
      <c r="Z289" s="92"/>
      <c r="AA289" s="124"/>
      <c r="AB289" s="123">
        <v>10</v>
      </c>
      <c r="AC289" s="92">
        <v>0</v>
      </c>
      <c r="AD289" s="92">
        <v>0</v>
      </c>
      <c r="AE289" s="124">
        <v>10</v>
      </c>
      <c r="AF289" s="72"/>
      <c r="AG289" s="212"/>
      <c r="AH289" s="212"/>
      <c r="AI289" s="399"/>
      <c r="AK289" s="312">
        <v>20</v>
      </c>
    </row>
    <row r="290" spans="1:37" ht="20.100000000000001" customHeight="1">
      <c r="A290" s="398" t="s">
        <v>95</v>
      </c>
      <c r="B290" s="295" t="s">
        <v>101</v>
      </c>
      <c r="C290" s="505"/>
      <c r="D290" s="68"/>
      <c r="E290" s="69">
        <v>2</v>
      </c>
      <c r="F290" s="70">
        <v>4</v>
      </c>
      <c r="G290" s="299">
        <f t="shared" si="83"/>
        <v>30</v>
      </c>
      <c r="H290" s="92">
        <f t="shared" si="84"/>
        <v>0</v>
      </c>
      <c r="I290" s="92">
        <f t="shared" si="85"/>
        <v>0</v>
      </c>
      <c r="J290" s="92">
        <f t="shared" si="86"/>
        <v>0</v>
      </c>
      <c r="K290" s="79">
        <f t="shared" si="87"/>
        <v>30</v>
      </c>
      <c r="L290" s="69">
        <v>0</v>
      </c>
      <c r="M290" s="92"/>
      <c r="N290" s="92"/>
      <c r="O290" s="124"/>
      <c r="P290" s="123">
        <v>0</v>
      </c>
      <c r="Q290" s="92"/>
      <c r="R290" s="92"/>
      <c r="S290" s="124"/>
      <c r="T290" s="123">
        <v>0</v>
      </c>
      <c r="U290" s="92"/>
      <c r="V290" s="92"/>
      <c r="W290" s="124"/>
      <c r="X290" s="123">
        <v>0</v>
      </c>
      <c r="Y290" s="92"/>
      <c r="Z290" s="92"/>
      <c r="AA290" s="124"/>
      <c r="AB290" s="123">
        <v>0</v>
      </c>
      <c r="AC290" s="92"/>
      <c r="AD290" s="92"/>
      <c r="AE290" s="124">
        <v>15</v>
      </c>
      <c r="AF290" s="123"/>
      <c r="AG290" s="92"/>
      <c r="AH290" s="92"/>
      <c r="AI290" s="79">
        <v>15</v>
      </c>
      <c r="AK290" s="312">
        <v>60</v>
      </c>
    </row>
    <row r="291" spans="1:37" ht="20.100000000000001" customHeight="1" thickBot="1">
      <c r="A291" s="398" t="s">
        <v>96</v>
      </c>
      <c r="B291" s="71" t="s">
        <v>134</v>
      </c>
      <c r="C291" s="506"/>
      <c r="D291" s="68"/>
      <c r="E291" s="72">
        <v>1</v>
      </c>
      <c r="F291" s="72">
        <v>4</v>
      </c>
      <c r="G291" s="299"/>
      <c r="H291" s="92"/>
      <c r="I291" s="92"/>
      <c r="J291" s="92"/>
      <c r="K291" s="79"/>
      <c r="L291" s="69"/>
      <c r="M291" s="92"/>
      <c r="N291" s="92"/>
      <c r="O291" s="124"/>
      <c r="P291" s="123"/>
      <c r="Q291" s="92"/>
      <c r="R291" s="92"/>
      <c r="S291" s="124"/>
      <c r="T291" s="123"/>
      <c r="U291" s="92"/>
      <c r="V291" s="92"/>
      <c r="W291" s="124"/>
      <c r="X291" s="123"/>
      <c r="Y291" s="92"/>
      <c r="Z291" s="92"/>
      <c r="AA291" s="66" t="s">
        <v>145</v>
      </c>
      <c r="AB291" s="123"/>
      <c r="AC291" s="92"/>
      <c r="AD291" s="92"/>
      <c r="AE291" s="124"/>
      <c r="AF291" s="123"/>
      <c r="AG291" s="92"/>
      <c r="AH291" s="92"/>
      <c r="AI291" s="301"/>
      <c r="AK291" s="312">
        <v>0</v>
      </c>
    </row>
    <row r="292" spans="1:37" ht="38.1" customHeight="1" thickBot="1">
      <c r="A292" s="398" t="s">
        <v>97</v>
      </c>
      <c r="B292" s="556" t="s">
        <v>144</v>
      </c>
      <c r="C292" s="557"/>
      <c r="D292" s="64"/>
      <c r="E292" s="65"/>
      <c r="F292" s="115">
        <v>10</v>
      </c>
      <c r="G292" s="299"/>
      <c r="H292" s="92"/>
      <c r="I292" s="92"/>
      <c r="J292" s="92"/>
      <c r="K292" s="79"/>
      <c r="L292" s="69"/>
      <c r="M292" s="92"/>
      <c r="N292" s="92"/>
      <c r="O292" s="124"/>
      <c r="P292" s="123"/>
      <c r="Q292" s="92"/>
      <c r="R292" s="92"/>
      <c r="S292" s="124"/>
      <c r="T292" s="123"/>
      <c r="U292" s="92"/>
      <c r="V292" s="92"/>
      <c r="W292" s="124"/>
      <c r="X292" s="123"/>
      <c r="Y292" s="92"/>
      <c r="Z292" s="92"/>
      <c r="AA292" s="124"/>
      <c r="AB292" s="123"/>
      <c r="AC292" s="92"/>
      <c r="AD292" s="92"/>
      <c r="AE292" s="124"/>
      <c r="AF292" s="123"/>
      <c r="AG292" s="92"/>
      <c r="AH292" s="72"/>
      <c r="AI292" s="437" t="s">
        <v>145</v>
      </c>
    </row>
    <row r="293" spans="1:37" ht="20.100000000000001" customHeight="1" thickTop="1" thickBot="1">
      <c r="A293" s="400"/>
      <c r="B293" s="558" t="s">
        <v>44</v>
      </c>
      <c r="C293" s="558"/>
      <c r="D293" s="559">
        <f t="shared" ref="D293:AI293" si="88">SUM(D279:D292)</f>
        <v>6</v>
      </c>
      <c r="E293" s="560">
        <f t="shared" si="88"/>
        <v>18</v>
      </c>
      <c r="F293" s="561">
        <f t="shared" si="88"/>
        <v>65</v>
      </c>
      <c r="G293" s="562">
        <f>SUM(G279:G292)</f>
        <v>285</v>
      </c>
      <c r="H293" s="563">
        <f>SUM(H279:H292)</f>
        <v>120</v>
      </c>
      <c r="I293" s="563">
        <f t="shared" si="88"/>
        <v>55</v>
      </c>
      <c r="J293" s="563">
        <f t="shared" si="88"/>
        <v>60</v>
      </c>
      <c r="K293" s="564">
        <f t="shared" si="88"/>
        <v>50</v>
      </c>
      <c r="L293" s="208">
        <f t="shared" si="88"/>
        <v>0</v>
      </c>
      <c r="M293" s="205">
        <f t="shared" si="88"/>
        <v>0</v>
      </c>
      <c r="N293" s="205">
        <f t="shared" si="88"/>
        <v>0</v>
      </c>
      <c r="O293" s="206">
        <f t="shared" si="88"/>
        <v>0</v>
      </c>
      <c r="P293" s="204">
        <f t="shared" si="88"/>
        <v>0</v>
      </c>
      <c r="Q293" s="205">
        <f t="shared" si="88"/>
        <v>0</v>
      </c>
      <c r="R293" s="205">
        <f t="shared" si="88"/>
        <v>0</v>
      </c>
      <c r="S293" s="207">
        <f t="shared" si="88"/>
        <v>0</v>
      </c>
      <c r="T293" s="208">
        <f t="shared" si="88"/>
        <v>0</v>
      </c>
      <c r="U293" s="205">
        <f t="shared" si="88"/>
        <v>0</v>
      </c>
      <c r="V293" s="205">
        <f t="shared" si="88"/>
        <v>0</v>
      </c>
      <c r="W293" s="206">
        <f t="shared" si="88"/>
        <v>0</v>
      </c>
      <c r="X293" s="204">
        <f t="shared" si="88"/>
        <v>30</v>
      </c>
      <c r="Y293" s="205">
        <f t="shared" si="88"/>
        <v>10</v>
      </c>
      <c r="Z293" s="205">
        <f t="shared" si="88"/>
        <v>10</v>
      </c>
      <c r="AA293" s="207">
        <f t="shared" si="88"/>
        <v>0</v>
      </c>
      <c r="AB293" s="208">
        <f t="shared" si="88"/>
        <v>50</v>
      </c>
      <c r="AC293" s="205">
        <f>SUM(AC279:AC292)</f>
        <v>25</v>
      </c>
      <c r="AD293" s="205">
        <f t="shared" si="88"/>
        <v>30</v>
      </c>
      <c r="AE293" s="206">
        <f t="shared" si="88"/>
        <v>35</v>
      </c>
      <c r="AF293" s="204">
        <f t="shared" si="88"/>
        <v>40</v>
      </c>
      <c r="AG293" s="205">
        <f t="shared" si="88"/>
        <v>20</v>
      </c>
      <c r="AH293" s="205">
        <f t="shared" si="88"/>
        <v>20</v>
      </c>
      <c r="AI293" s="436">
        <f t="shared" si="88"/>
        <v>15</v>
      </c>
    </row>
    <row r="294" spans="1:37" ht="20.100000000000001" customHeight="1" thickTop="1" thickBot="1">
      <c r="A294" s="402"/>
      <c r="B294" s="558"/>
      <c r="C294" s="558"/>
      <c r="D294" s="559"/>
      <c r="E294" s="560"/>
      <c r="F294" s="561"/>
      <c r="G294" s="562"/>
      <c r="H294" s="563"/>
      <c r="I294" s="563"/>
      <c r="J294" s="563"/>
      <c r="K294" s="564"/>
      <c r="L294" s="565">
        <f>SUM(L293:O293)</f>
        <v>0</v>
      </c>
      <c r="M294" s="566"/>
      <c r="N294" s="566"/>
      <c r="O294" s="566"/>
      <c r="P294" s="566">
        <f>SUM(P293:S293)</f>
        <v>0</v>
      </c>
      <c r="Q294" s="566"/>
      <c r="R294" s="566"/>
      <c r="S294" s="566"/>
      <c r="T294" s="566">
        <f>SUM(T293:W293)</f>
        <v>0</v>
      </c>
      <c r="U294" s="566"/>
      <c r="V294" s="566"/>
      <c r="W294" s="566"/>
      <c r="X294" s="566">
        <f>SUM(X293:AA293)</f>
        <v>50</v>
      </c>
      <c r="Y294" s="566"/>
      <c r="Z294" s="566"/>
      <c r="AA294" s="566"/>
      <c r="AB294" s="566">
        <f>SUM(AB293:AE293)</f>
        <v>140</v>
      </c>
      <c r="AC294" s="566"/>
      <c r="AD294" s="566"/>
      <c r="AE294" s="566"/>
      <c r="AF294" s="566">
        <f>SUM(AF293:AI293)</f>
        <v>95</v>
      </c>
      <c r="AG294" s="566"/>
      <c r="AH294" s="566"/>
      <c r="AI294" s="567"/>
      <c r="AJ294" s="1" t="b">
        <f>SUM(L294:AI294)=G293</f>
        <v>1</v>
      </c>
    </row>
    <row r="295" spans="1:37" ht="20.100000000000001" customHeight="1" thickBot="1">
      <c r="A295" s="536" t="s">
        <v>161</v>
      </c>
      <c r="B295" s="537"/>
      <c r="C295" s="537"/>
      <c r="D295" s="538" t="s">
        <v>21</v>
      </c>
      <c r="E295" s="539" t="s">
        <v>22</v>
      </c>
      <c r="F295" s="540" t="s">
        <v>23</v>
      </c>
      <c r="G295" s="541" t="s">
        <v>14</v>
      </c>
      <c r="H295" s="525" t="s">
        <v>24</v>
      </c>
      <c r="I295" s="525" t="s">
        <v>25</v>
      </c>
      <c r="J295" s="525" t="s">
        <v>26</v>
      </c>
      <c r="K295" s="544" t="s">
        <v>27</v>
      </c>
      <c r="L295" s="530" t="s">
        <v>163</v>
      </c>
      <c r="M295" s="531"/>
      <c r="N295" s="531"/>
      <c r="O295" s="531"/>
      <c r="P295" s="531" t="s">
        <v>164</v>
      </c>
      <c r="Q295" s="531"/>
      <c r="R295" s="531"/>
      <c r="S295" s="531"/>
      <c r="T295" s="531" t="s">
        <v>165</v>
      </c>
      <c r="U295" s="531"/>
      <c r="V295" s="531"/>
      <c r="W295" s="531"/>
      <c r="X295" s="531" t="s">
        <v>166</v>
      </c>
      <c r="Y295" s="531"/>
      <c r="Z295" s="531"/>
      <c r="AA295" s="531"/>
      <c r="AB295" s="531" t="s">
        <v>167</v>
      </c>
      <c r="AC295" s="531"/>
      <c r="AD295" s="531"/>
      <c r="AE295" s="531"/>
      <c r="AF295" s="532" t="s">
        <v>168</v>
      </c>
      <c r="AG295" s="532"/>
      <c r="AH295" s="532"/>
      <c r="AI295" s="533"/>
    </row>
    <row r="296" spans="1:37" ht="20.100000000000001" customHeight="1" thickBot="1">
      <c r="A296" s="536"/>
      <c r="B296" s="537"/>
      <c r="C296" s="537"/>
      <c r="D296" s="538"/>
      <c r="E296" s="539"/>
      <c r="F296" s="540"/>
      <c r="G296" s="541"/>
      <c r="H296" s="525"/>
      <c r="I296" s="525"/>
      <c r="J296" s="525"/>
      <c r="K296" s="544"/>
      <c r="L296" s="534" t="s">
        <v>24</v>
      </c>
      <c r="M296" s="525" t="s">
        <v>25</v>
      </c>
      <c r="N296" s="519" t="s">
        <v>28</v>
      </c>
      <c r="O296" s="521" t="s">
        <v>29</v>
      </c>
      <c r="P296" s="523" t="s">
        <v>24</v>
      </c>
      <c r="Q296" s="525" t="s">
        <v>25</v>
      </c>
      <c r="R296" s="519" t="s">
        <v>28</v>
      </c>
      <c r="S296" s="521" t="s">
        <v>29</v>
      </c>
      <c r="T296" s="523" t="s">
        <v>24</v>
      </c>
      <c r="U296" s="525" t="s">
        <v>25</v>
      </c>
      <c r="V296" s="519" t="s">
        <v>28</v>
      </c>
      <c r="W296" s="521" t="s">
        <v>29</v>
      </c>
      <c r="X296" s="523" t="s">
        <v>24</v>
      </c>
      <c r="Y296" s="525" t="s">
        <v>25</v>
      </c>
      <c r="Z296" s="519" t="s">
        <v>28</v>
      </c>
      <c r="AA296" s="521" t="s">
        <v>29</v>
      </c>
      <c r="AB296" s="523" t="s">
        <v>24</v>
      </c>
      <c r="AC296" s="525" t="s">
        <v>25</v>
      </c>
      <c r="AD296" s="519" t="s">
        <v>28</v>
      </c>
      <c r="AE296" s="521" t="s">
        <v>29</v>
      </c>
      <c r="AF296" s="523" t="s">
        <v>24</v>
      </c>
      <c r="AG296" s="525" t="s">
        <v>25</v>
      </c>
      <c r="AH296" s="519" t="s">
        <v>28</v>
      </c>
      <c r="AI296" s="527" t="s">
        <v>29</v>
      </c>
    </row>
    <row r="297" spans="1:37" ht="20.100000000000001" customHeight="1" thickBot="1">
      <c r="A297" s="536"/>
      <c r="B297" s="537"/>
      <c r="C297" s="537"/>
      <c r="D297" s="538"/>
      <c r="E297" s="539"/>
      <c r="F297" s="540"/>
      <c r="G297" s="542"/>
      <c r="H297" s="543"/>
      <c r="I297" s="543"/>
      <c r="J297" s="543"/>
      <c r="K297" s="545"/>
      <c r="L297" s="535"/>
      <c r="M297" s="526"/>
      <c r="N297" s="520"/>
      <c r="O297" s="522"/>
      <c r="P297" s="524"/>
      <c r="Q297" s="526"/>
      <c r="R297" s="520"/>
      <c r="S297" s="522"/>
      <c r="T297" s="524"/>
      <c r="U297" s="526"/>
      <c r="V297" s="520"/>
      <c r="W297" s="522"/>
      <c r="X297" s="524"/>
      <c r="Y297" s="526"/>
      <c r="Z297" s="520"/>
      <c r="AA297" s="522"/>
      <c r="AB297" s="524"/>
      <c r="AC297" s="526"/>
      <c r="AD297" s="520"/>
      <c r="AE297" s="522"/>
      <c r="AF297" s="524"/>
      <c r="AG297" s="526"/>
      <c r="AH297" s="520"/>
      <c r="AI297" s="528"/>
    </row>
    <row r="298" spans="1:37" ht="20.100000000000001" customHeight="1" thickBot="1">
      <c r="A298" s="536"/>
      <c r="B298" s="537"/>
      <c r="C298" s="537"/>
      <c r="D298" s="549">
        <f>D141+D293</f>
        <v>21</v>
      </c>
      <c r="E298" s="549">
        <f t="shared" ref="E298:F298" si="89">E141+E293</f>
        <v>66</v>
      </c>
      <c r="F298" s="549">
        <f t="shared" si="89"/>
        <v>180</v>
      </c>
      <c r="G298" s="550">
        <f>SUM(G141,G293)</f>
        <v>1100</v>
      </c>
      <c r="H298" s="550">
        <f t="shared" ref="H298:K298" si="90">SUM(H141,H293)</f>
        <v>480</v>
      </c>
      <c r="I298" s="550">
        <f t="shared" si="90"/>
        <v>355</v>
      </c>
      <c r="J298" s="550">
        <f t="shared" si="90"/>
        <v>205</v>
      </c>
      <c r="K298" s="552">
        <f t="shared" si="90"/>
        <v>60</v>
      </c>
      <c r="L298" s="458">
        <f>SUM(L30,L79,L136,L293)</f>
        <v>100</v>
      </c>
      <c r="M298" s="459">
        <f t="shared" ref="M298:AI298" si="91">SUM(M30,M79,M136,M293)</f>
        <v>70</v>
      </c>
      <c r="N298" s="460">
        <f t="shared" si="91"/>
        <v>20</v>
      </c>
      <c r="O298" s="461">
        <f t="shared" si="91"/>
        <v>0</v>
      </c>
      <c r="P298" s="462">
        <f t="shared" si="91"/>
        <v>90</v>
      </c>
      <c r="Q298" s="459">
        <f t="shared" si="91"/>
        <v>80</v>
      </c>
      <c r="R298" s="460">
        <f t="shared" si="91"/>
        <v>40</v>
      </c>
      <c r="S298" s="461">
        <f t="shared" si="91"/>
        <v>0</v>
      </c>
      <c r="T298" s="462">
        <f t="shared" si="91"/>
        <v>85</v>
      </c>
      <c r="U298" s="459">
        <f t="shared" si="91"/>
        <v>70</v>
      </c>
      <c r="V298" s="460">
        <f t="shared" si="91"/>
        <v>35</v>
      </c>
      <c r="W298" s="461">
        <f t="shared" si="91"/>
        <v>10</v>
      </c>
      <c r="X298" s="462">
        <f t="shared" si="91"/>
        <v>70</v>
      </c>
      <c r="Y298" s="459">
        <f t="shared" si="91"/>
        <v>55</v>
      </c>
      <c r="Z298" s="460">
        <f t="shared" si="91"/>
        <v>45</v>
      </c>
      <c r="AA298" s="461">
        <f t="shared" si="91"/>
        <v>0</v>
      </c>
      <c r="AB298" s="462">
        <f t="shared" si="91"/>
        <v>85</v>
      </c>
      <c r="AC298" s="459">
        <f t="shared" si="91"/>
        <v>50</v>
      </c>
      <c r="AD298" s="460">
        <f t="shared" si="91"/>
        <v>45</v>
      </c>
      <c r="AE298" s="461">
        <f t="shared" si="91"/>
        <v>35</v>
      </c>
      <c r="AF298" s="462">
        <f t="shared" si="91"/>
        <v>50</v>
      </c>
      <c r="AG298" s="459">
        <f t="shared" si="91"/>
        <v>30</v>
      </c>
      <c r="AH298" s="460">
        <f t="shared" si="91"/>
        <v>20</v>
      </c>
      <c r="AI298" s="463">
        <f t="shared" si="91"/>
        <v>15</v>
      </c>
    </row>
    <row r="299" spans="1:37" ht="20.100000000000001" customHeight="1" thickBot="1">
      <c r="A299" s="536"/>
      <c r="B299" s="537"/>
      <c r="C299" s="537"/>
      <c r="D299" s="549"/>
      <c r="E299" s="549"/>
      <c r="F299" s="549"/>
      <c r="G299" s="551"/>
      <c r="H299" s="551"/>
      <c r="I299" s="551"/>
      <c r="J299" s="551"/>
      <c r="K299" s="553"/>
      <c r="L299" s="516">
        <f>SUM(L298:O298)</f>
        <v>190</v>
      </c>
      <c r="M299" s="517"/>
      <c r="N299" s="517"/>
      <c r="O299" s="517"/>
      <c r="P299" s="517">
        <f>SUM(P298:S298)</f>
        <v>210</v>
      </c>
      <c r="Q299" s="517"/>
      <c r="R299" s="517"/>
      <c r="S299" s="517"/>
      <c r="T299" s="517">
        <f>SUM(T298:W298)</f>
        <v>200</v>
      </c>
      <c r="U299" s="517"/>
      <c r="V299" s="517"/>
      <c r="W299" s="517"/>
      <c r="X299" s="517">
        <f>SUM(X298:AA298)</f>
        <v>170</v>
      </c>
      <c r="Y299" s="517"/>
      <c r="Z299" s="517"/>
      <c r="AA299" s="517"/>
      <c r="AB299" s="517">
        <f>SUM(AB298:AE298)</f>
        <v>215</v>
      </c>
      <c r="AC299" s="517"/>
      <c r="AD299" s="517"/>
      <c r="AE299" s="517"/>
      <c r="AF299" s="517">
        <f>SUM(AF298:AI298)</f>
        <v>115</v>
      </c>
      <c r="AG299" s="517"/>
      <c r="AH299" s="517"/>
      <c r="AI299" s="529"/>
      <c r="AJ299" s="1" t="b">
        <f>SUM(L299:AI299)=G298</f>
        <v>1</v>
      </c>
    </row>
    <row r="300" spans="1:37" ht="20.100000000000001" customHeight="1" thickBot="1">
      <c r="A300" s="536"/>
      <c r="B300" s="537"/>
      <c r="C300" s="537"/>
      <c r="D300" s="546" t="s">
        <v>46</v>
      </c>
      <c r="E300" s="546"/>
      <c r="F300" s="546"/>
      <c r="G300" s="547" t="s">
        <v>47</v>
      </c>
      <c r="H300" s="547"/>
      <c r="I300" s="547"/>
      <c r="J300" s="547"/>
      <c r="K300" s="547"/>
      <c r="L300" s="513">
        <f>SUM(L143,IF(SUM(L286:O286)&gt;0,$D286,0),IF(SUM(L285:O285)&gt;0,$D285,0),IF(SUM(L288:O288)&gt;0,$D288,0),IF(SUM(L289:O289)&gt;0,$D289,0),IF(SUM(L290:O290)&gt;0,$D290,0),IF(SUM(L291:O291)&gt;0,$D291,0),IF(SUM(L283:O283)&gt;0,$D283,0),IF(SUM(L284:O284)&gt;0,$D284,0),IF(SUM(L282:O282)&gt;0,$D282,0),IF(SUM(L281:O281)&gt;0,$D281,0),IF(SUM(L280:O280)&gt;0,$D280,0),IF(SUM(L279:O279)&gt;0,$D279,0),IF(SUM(L292:O292)&gt;0,$D292,0),IF(SUM(L287:O287)&gt;0,$D287,0))</f>
        <v>4</v>
      </c>
      <c r="M300" s="514"/>
      <c r="N300" s="514"/>
      <c r="O300" s="515"/>
      <c r="P300" s="513">
        <f t="shared" ref="P300" si="92">SUM(P143,IF(SUM(P286:S286)&gt;0,$D286,0),IF(SUM(P285:S285)&gt;0,$D285,0),IF(SUM(P288:S288)&gt;0,$D288,0),IF(SUM(P289:S289)&gt;0,$D289,0),IF(SUM(P290:S290)&gt;0,$D290,0),IF(SUM(P291:S291)&gt;0,$D291,0),IF(SUM(P283:S283)&gt;0,$D283,0),IF(SUM(P284:S284)&gt;0,$D284,0),IF(SUM(P282:S282)&gt;0,$D282,0),IF(SUM(P281:S281)&gt;0,$D281,0),IF(SUM(P280:S280)&gt;0,$D280,0),IF(SUM(P279:S279)&gt;0,$D279,0),IF(SUM(P292:S292)&gt;0,$D292,0),IF(SUM(P287:S287)&gt;0,$D287,0))</f>
        <v>4</v>
      </c>
      <c r="Q300" s="514"/>
      <c r="R300" s="514"/>
      <c r="S300" s="515"/>
      <c r="T300" s="513">
        <f t="shared" ref="T300" si="93">SUM(T143,IF(SUM(T286:W286)&gt;0,$D286,0),IF(SUM(T285:W285)&gt;0,$D285,0),IF(SUM(T288:W288)&gt;0,$D288,0),IF(SUM(T289:W289)&gt;0,$D289,0),IF(SUM(T290:W290)&gt;0,$D290,0),IF(SUM(T291:W291)&gt;0,$D291,0),IF(SUM(T283:W283)&gt;0,$D283,0),IF(SUM(T284:W284)&gt;0,$D284,0),IF(SUM(T282:W282)&gt;0,$D282,0),IF(SUM(T281:W281)&gt;0,$D281,0),IF(SUM(T280:W280)&gt;0,$D280,0),IF(SUM(T279:W279)&gt;0,$D279,0),IF(SUM(T292:W292)&gt;0,$D292,0),IF(SUM(T287:W287)&gt;0,$D287,0))</f>
        <v>4</v>
      </c>
      <c r="U300" s="514"/>
      <c r="V300" s="514"/>
      <c r="W300" s="515"/>
      <c r="X300" s="513">
        <f t="shared" ref="X300" si="94">SUM(X143,IF(SUM(X286:AA286)&gt;0,$D286,0),IF(SUM(X285:AA285)&gt;0,$D285,0),IF(SUM(X288:AA288)&gt;0,$D288,0),IF(SUM(X289:AA289)&gt;0,$D289,0),IF(SUM(X290:AA290)&gt;0,$D290,0),IF(SUM(X291:AA291)&gt;0,$D291,0),IF(SUM(X283:AA283)&gt;0,$D283,0),IF(SUM(X284:AA284)&gt;0,$D284,0),IF(SUM(X282:AA282)&gt;0,$D282,0),IF(SUM(X281:AA281)&gt;0,$D281,0),IF(SUM(X280:AA280)&gt;0,$D280,0),IF(SUM(X279:AA279)&gt;0,$D279,0),IF(SUM(X292:AA292)&gt;0,$D292,0),IF(SUM(X287:AA287)&gt;0,$D287,0))</f>
        <v>4</v>
      </c>
      <c r="Y300" s="514"/>
      <c r="Z300" s="514"/>
      <c r="AA300" s="515"/>
      <c r="AB300" s="513">
        <f t="shared" ref="AB300" si="95">SUM(AB143,IF(SUM(AB286:AE286)&gt;0,$D286,0),IF(SUM(AB285:AE285)&gt;0,$D285,0),IF(SUM(AB288:AE288)&gt;0,$D288,0),IF(SUM(AB289:AE289)&gt;0,$D289,0),IF(SUM(AB290:AE290)&gt;0,$D290,0),IF(SUM(AB291:AE291)&gt;0,$D291,0),IF(SUM(AB283:AE283)&gt;0,$D283,0),IF(SUM(AB284:AE284)&gt;0,$D284,0),IF(SUM(AB282:AE282)&gt;0,$D282,0),IF(SUM(AB281:AE281)&gt;0,$D281,0),IF(SUM(AB280:AE280)&gt;0,$D280,0),IF(SUM(AB279:AE279)&gt;0,$D279,0),IF(SUM(AB292:AE292)&gt;0,$D292,0),IF(SUM(AB287:AE287)&gt;0,$D287,0))</f>
        <v>2</v>
      </c>
      <c r="AC300" s="514"/>
      <c r="AD300" s="514"/>
      <c r="AE300" s="515"/>
      <c r="AF300" s="513">
        <f t="shared" ref="AF300" si="96">SUM(AF143,IF(SUM(AF286:AI286)&gt;0,$D286,0),IF(SUM(AF285:AI285)&gt;0,$D285,0),IF(SUM(AF288:AI288)&gt;0,$D288,0),IF(SUM(AF289:AI289)&gt;0,$D289,0),IF(SUM(AF290:AI290)&gt;0,$D290,0),IF(SUM(AF291:AI291)&gt;0,$D291,0),IF(SUM(AF283:AI283)&gt;0,$D283,0),IF(SUM(AF284:AI284)&gt;0,$D284,0),IF(SUM(AF282:AI282)&gt;0,$D282,0),IF(SUM(AF281:AI281)&gt;0,$D281,0),IF(SUM(AF280:AI280)&gt;0,$D280,0),IF(SUM(AF279:AI279)&gt;0,$D279,0),IF(SUM(AF292:AI292)&gt;0,$D292,0),IF(SUM(AF287:AI287)&gt;0,$D287,0))</f>
        <v>3</v>
      </c>
      <c r="AG300" s="514"/>
      <c r="AH300" s="514"/>
      <c r="AI300" s="515"/>
      <c r="AJ300" s="26">
        <f>SUM(L300:AI300)</f>
        <v>21</v>
      </c>
      <c r="AK300" s="312" t="b">
        <f>AJ300=D298</f>
        <v>1</v>
      </c>
    </row>
    <row r="301" spans="1:37" ht="20.100000000000001" customHeight="1" thickBot="1">
      <c r="A301" s="536"/>
      <c r="B301" s="537"/>
      <c r="C301" s="537"/>
      <c r="D301" s="546"/>
      <c r="E301" s="546"/>
      <c r="F301" s="546"/>
      <c r="G301" s="518" t="s">
        <v>48</v>
      </c>
      <c r="H301" s="518"/>
      <c r="I301" s="518"/>
      <c r="J301" s="518"/>
      <c r="K301" s="518"/>
      <c r="L301" s="513">
        <f>SUM(L144,IF(SUM(L288:O288)&gt;0,$E288,0),IF(SUM(L286:O286)&gt;0,$E286,0),IF(SUM(L289:O289)&gt;0,$E289,0),IF(SUM(L290:O290)&gt;0,$E290/2,0),IF(COUNTA(L291:O291)&gt;0,$E291,0),IF(SUM(L292:O292)&gt;0,$E292,0),IF(SUM(L284:O284)&gt;0,$E284,0),IF(SUM(L285:O285)&gt;0,$E285,0),IF(SUM(L283:O283)&gt;0,$E283,0),IF(SUM(L282:O282)&gt;0,$E282,0),IF(SUM(L281:O281)&gt;0,$E281,0),IF(SUM(L280:O280)&gt;0,$E280,0),IF(SUM(L279:O279)&gt;0,$E279,0),IF(SUM(L287:O287)&gt;0,$E287,0))</f>
        <v>9</v>
      </c>
      <c r="M301" s="514"/>
      <c r="N301" s="514"/>
      <c r="O301" s="515"/>
      <c r="P301" s="513">
        <f t="shared" ref="P301" si="97">SUM(P144,IF(SUM(P288:S288)&gt;0,$E288,0),IF(SUM(P286:S286)&gt;0,$E286,0),IF(SUM(P289:S289)&gt;0,$E289,0),IF(SUM(P290:S290)&gt;0,$E290/2,0),IF(COUNTA(P291:S291)&gt;0,$E291,0),IF(SUM(P292:S292)&gt;0,$E292,0),IF(SUM(P284:S284)&gt;0,$E284,0),IF(SUM(P285:S285)&gt;0,$E285,0),IF(SUM(P283:S283)&gt;0,$E283,0),IF(SUM(P282:S282)&gt;0,$E282,0),IF(SUM(P281:S281)&gt;0,$E281,0),IF(SUM(P280:S280)&gt;0,$E280,0),IF(SUM(P279:S279)&gt;0,$E279,0),IF(SUM(P287:S287)&gt;0,$E287,0))</f>
        <v>13</v>
      </c>
      <c r="Q301" s="514"/>
      <c r="R301" s="514"/>
      <c r="S301" s="515"/>
      <c r="T301" s="513">
        <f t="shared" ref="T301" si="98">SUM(T144,IF(SUM(T288:W288)&gt;0,$E288,0),IF(SUM(T286:W286)&gt;0,$E286,0),IF(SUM(T289:W289)&gt;0,$E289,0),IF(SUM(T290:W290)&gt;0,$E290/2,0),IF(COUNTA(T291:W291)&gt;0,$E291,0),IF(SUM(T292:W292)&gt;0,$E292,0),IF(SUM(T284:W284)&gt;0,$E284,0),IF(SUM(T285:W285)&gt;0,$E285,0),IF(SUM(T283:W283)&gt;0,$E283,0),IF(SUM(T282:W282)&gt;0,$E282,0),IF(SUM(T281:W281)&gt;0,$E281,0),IF(SUM(T280:W280)&gt;0,$E280,0),IF(SUM(T279:W279)&gt;0,$E279,0),IF(SUM(T287:W287)&gt;0,$E287,0))</f>
        <v>12</v>
      </c>
      <c r="U301" s="514"/>
      <c r="V301" s="514"/>
      <c r="W301" s="515"/>
      <c r="X301" s="513">
        <f t="shared" ref="X301" si="99">SUM(X144,IF(SUM(X288:AA288)&gt;0,$E288,0),IF(SUM(X286:AA286)&gt;0,$E286,0),IF(SUM(X289:AA289)&gt;0,$E289,0),IF(SUM(X290:AA290)&gt;0,$E290/2,0),IF(COUNTA(X291:AA291)&gt;0,$E291,0),IF(SUM(X292:AA292)&gt;0,$E292,0),IF(SUM(X284:AA284)&gt;0,$E284,0),IF(SUM(X285:AA285)&gt;0,$E285,0),IF(SUM(X283:AA283)&gt;0,$E283,0),IF(SUM(X282:AA282)&gt;0,$E282,0),IF(SUM(X281:AA281)&gt;0,$E281,0),IF(SUM(X280:AA280)&gt;0,$E280,0),IF(SUM(X279:AA279)&gt;0,$E279,0),IF(SUM(X287:AA287)&gt;0,$E287,0))</f>
        <v>10</v>
      </c>
      <c r="Y301" s="514"/>
      <c r="Z301" s="514"/>
      <c r="AA301" s="515"/>
      <c r="AB301" s="513">
        <f t="shared" ref="AB301" si="100">SUM(AB144,IF(SUM(AB288:AE288)&gt;0,$E288,0),IF(SUM(AB286:AE286)&gt;0,$E286,0),IF(SUM(AB289:AE289)&gt;0,$E289,0),IF(SUM(AB290:AE290)&gt;0,$E290/2,0),IF(COUNTA(AB291:AE291)&gt;0,$E291,0),IF(SUM(AB292:AE292)&gt;0,$E292,0),IF(SUM(AB284:AE284)&gt;0,$E284,0),IF(SUM(AB285:AE285)&gt;0,$E285,0),IF(SUM(AB283:AE283)&gt;0,$E283,0),IF(SUM(AB282:AE282)&gt;0,$E282,0),IF(SUM(AB281:AE281)&gt;0,$E281,0),IF(SUM(AB280:AE280)&gt;0,$E280,0),IF(SUM(AB279:AE279)&gt;0,$E279,0),IF(SUM(AB287:AE287)&gt;0,$E287,0))</f>
        <v>16</v>
      </c>
      <c r="AC301" s="514"/>
      <c r="AD301" s="514"/>
      <c r="AE301" s="515"/>
      <c r="AF301" s="513">
        <f>SUM(AF144,IF(SUM(AF288:AI288)&gt;0,$E288,0),IF(SUM(AF286:AI286)&gt;0,$E286,0),IF(SUM(AF289:AI289)&gt;0,$E289,0),IF(SUM(AF290:AI290)&gt;0,$E290/2,0),IF(COUNTA(AF291:AI291)&gt;0,$E291,0),IF(SUM(AF292:AI292)&gt;0,$E292,0),IF(SUM(AF284:AI284)&gt;0,$E284,0),IF(SUM(AF285:AI285)&gt;0,$E285,0),IF(SUM(AF283:AI283)&gt;0,$E283,0),IF(SUM(AF282:AI282)&gt;0,$E282,0),IF(SUM(AF281:AI281)&gt;0,$E281,0),IF(SUM(AF280:AI280)&gt;0,$E280,0),IF(SUM(AF279:AI279)&gt;0,$E279,0),IF(SUM(AF287:AI287)&gt;0,$E287,0))</f>
        <v>6</v>
      </c>
      <c r="AG301" s="514"/>
      <c r="AH301" s="514"/>
      <c r="AI301" s="515"/>
      <c r="AJ301" s="26">
        <f>SUM(L301:AI301)</f>
        <v>66</v>
      </c>
      <c r="AK301" s="312" t="b">
        <f>AJ301=E298</f>
        <v>1</v>
      </c>
    </row>
    <row r="302" spans="1:37" ht="20.100000000000001" customHeight="1" thickBot="1">
      <c r="A302" s="536"/>
      <c r="B302" s="537"/>
      <c r="C302" s="537"/>
      <c r="D302" s="546"/>
      <c r="E302" s="546"/>
      <c r="F302" s="546"/>
      <c r="G302" s="548" t="s">
        <v>23</v>
      </c>
      <c r="H302" s="548"/>
      <c r="I302" s="548"/>
      <c r="J302" s="548"/>
      <c r="K302" s="548"/>
      <c r="L302" s="507">
        <f>SUM(L145,IF(SUM(L289:O289)&gt;0,$F289,0),IF(SUM(L288:O288)&gt;0,$F288,0),IF(SUM(L290:O290)&gt;0,$F290/2,0),IF(COUNTA(L291:O291)&gt;0,$F291,0),IF(COUNTA(L292:O292)&gt;0,$F292,0),IF(SUM(L285:O285)&gt;0,$F285,0),IF(SUM(L286:O286)&gt;0,$F286,0),IF(SUM(L284:O284)&gt;0,$F284,0),IF(SUM(L283:O283)&gt;0,$F283,0),IF(SUM(L282:O282)&gt;0,$F282,0),IF(SUM(L281:O281)&gt;0,$F281,0),IF(SUM(L280:O280)&gt;0,$F280,0),IF(SUM(L279:O279)&gt;0,$F279,0),IF(SUM(L287:O287)&gt;0,$F287,0))</f>
        <v>30</v>
      </c>
      <c r="M302" s="508"/>
      <c r="N302" s="508"/>
      <c r="O302" s="509"/>
      <c r="P302" s="507">
        <f t="shared" ref="P302" si="101">SUM(P145,IF(SUM(P289:S289)&gt;0,$F289,0),IF(SUM(P288:S288)&gt;0,$F288,0),IF(SUM(P290:S290)&gt;0,$F290/2,0),IF(COUNTA(P291:S291)&gt;0,$F291,0),IF(COUNTA(P292:S292)&gt;0,$F292,0),IF(SUM(P285:S285)&gt;0,$F285,0),IF(SUM(P286:S286)&gt;0,$F286,0),IF(SUM(P284:S284)&gt;0,$F284,0),IF(SUM(P283:S283)&gt;0,$F283,0),IF(SUM(P282:S282)&gt;0,$F282,0),IF(SUM(P281:S281)&gt;0,$F281,0),IF(SUM(P280:S280)&gt;0,$F280,0),IF(SUM(P279:S279)&gt;0,$F279,0),IF(SUM(P287:S287)&gt;0,$F287,0))</f>
        <v>30</v>
      </c>
      <c r="Q302" s="508"/>
      <c r="R302" s="508"/>
      <c r="S302" s="509"/>
      <c r="T302" s="507">
        <f t="shared" ref="T302" si="102">SUM(T145,IF(SUM(T289:W289)&gt;0,$F289,0),IF(SUM(T288:W288)&gt;0,$F288,0),IF(SUM(T290:W290)&gt;0,$F290/2,0),IF(COUNTA(T291:W291)&gt;0,$F291,0),IF(COUNTA(T292:W292)&gt;0,$F292,0),IF(SUM(T285:W285)&gt;0,$F285,0),IF(SUM(T286:W286)&gt;0,$F286,0),IF(SUM(T284:W284)&gt;0,$F284,0),IF(SUM(T283:W283)&gt;0,$F283,0),IF(SUM(T282:W282)&gt;0,$F282,0),IF(SUM(T281:W281)&gt;0,$F281,0),IF(SUM(T280:W280)&gt;0,$F280,0),IF(SUM(T279:W279)&gt;0,$F279,0),IF(SUM(T287:W287)&gt;0,$F287,0))</f>
        <v>30</v>
      </c>
      <c r="U302" s="508"/>
      <c r="V302" s="508"/>
      <c r="W302" s="509"/>
      <c r="X302" s="507">
        <f t="shared" ref="X302" si="103">SUM(X145,IF(SUM(X289:AA289)&gt;0,$F289,0),IF(SUM(X288:AA288)&gt;0,$F288,0),IF(SUM(X290:AA290)&gt;0,$F290/2,0),IF(COUNTA(X291:AA291)&gt;0,$F291,0),IF(COUNTA(X292:AA292)&gt;0,$F292,0),IF(SUM(X285:AA285)&gt;0,$F285,0),IF(SUM(X286:AA286)&gt;0,$F286,0),IF(SUM(X284:AA284)&gt;0,$F284,0),IF(SUM(X283:AA283)&gt;0,$F283,0),IF(SUM(X282:AA282)&gt;0,$F282,0),IF(SUM(X281:AA281)&gt;0,$F281,0),IF(SUM(X280:AA280)&gt;0,$F280,0),IF(SUM(X279:AA279)&gt;0,$F279,0),IF(SUM(X287:AA287)&gt;0,$F287,0))</f>
        <v>30</v>
      </c>
      <c r="Y302" s="508"/>
      <c r="Z302" s="508"/>
      <c r="AA302" s="509"/>
      <c r="AB302" s="507">
        <f t="shared" ref="AB302" si="104">SUM(AB145,IF(SUM(AB289:AE289)&gt;0,$F289,0),IF(SUM(AB288:AE288)&gt;0,$F288,0),IF(SUM(AB290:AE290)&gt;0,$F290/2,0),IF(COUNTA(AB291:AE291)&gt;0,$F291,0),IF(COUNTA(AB292:AE292)&gt;0,$F292,0),IF(SUM(AB285:AE285)&gt;0,$F285,0),IF(SUM(AB286:AE286)&gt;0,$F286,0),IF(SUM(AB284:AE284)&gt;0,$F284,0),IF(SUM(AB283:AE283)&gt;0,$F283,0),IF(SUM(AB282:AE282)&gt;0,$F282,0),IF(SUM(AB281:AE281)&gt;0,$F281,0),IF(SUM(AB280:AE280)&gt;0,$F280,0),IF(SUM(AB279:AE279)&gt;0,$F279,0),IF(SUM(AB287:AE287)&gt;0,$F287,0))</f>
        <v>30</v>
      </c>
      <c r="AC302" s="508"/>
      <c r="AD302" s="508"/>
      <c r="AE302" s="509"/>
      <c r="AF302" s="507">
        <f t="shared" ref="AF302" si="105">SUM(AF145,IF(SUM(AF289:AI289)&gt;0,$F289,0),IF(SUM(AF288:AI288)&gt;0,$F288,0),IF(SUM(AF290:AI290)&gt;0,$F290/2,0),IF(COUNTA(AF291:AI291)&gt;0,$F291,0),IF(COUNTA(AF292:AI292)&gt;0,$F292,0),IF(SUM(AF285:AI285)&gt;0,$F285,0),IF(SUM(AF286:AI286)&gt;0,$F286,0),IF(SUM(AF284:AI284)&gt;0,$F284,0),IF(SUM(AF283:AI283)&gt;0,$F283,0),IF(SUM(AF282:AI282)&gt;0,$F282,0),IF(SUM(AF281:AI281)&gt;0,$F281,0),IF(SUM(AF280:AI280)&gt;0,$F280,0),IF(SUM(AF279:AI279)&gt;0,$F279,0),IF(SUM(AF287:AI287)&gt;0,$F287,0))</f>
        <v>30</v>
      </c>
      <c r="AG302" s="508"/>
      <c r="AH302" s="508"/>
      <c r="AI302" s="509"/>
      <c r="AJ302" s="26">
        <f>SUM(L302:AI302)</f>
        <v>180</v>
      </c>
      <c r="AK302" s="312" t="b">
        <f>AJ302=F298</f>
        <v>1</v>
      </c>
    </row>
    <row r="303" spans="1:37" ht="21" customHeight="1">
      <c r="A303" s="381" t="s">
        <v>49</v>
      </c>
      <c r="B303" s="27"/>
      <c r="C303" s="27"/>
      <c r="D303" s="27"/>
      <c r="E303" s="49"/>
      <c r="F303" s="48"/>
      <c r="G303" s="169"/>
      <c r="H303" s="451"/>
      <c r="I303" s="141"/>
      <c r="J303" s="169"/>
      <c r="K303" s="169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X303" s="370"/>
      <c r="Y303" s="371"/>
      <c r="Z303" s="371"/>
      <c r="AA303" s="371"/>
      <c r="AB303" s="371"/>
      <c r="AC303" s="371"/>
      <c r="AD303" s="371"/>
      <c r="AE303" s="371"/>
      <c r="AF303" s="336"/>
      <c r="AG303" s="336"/>
      <c r="AH303" s="336"/>
      <c r="AI303" s="354"/>
    </row>
    <row r="304" spans="1:37" ht="20.100000000000001" customHeight="1">
      <c r="A304" s="382"/>
      <c r="B304" s="140" t="str">
        <f>$B$41</f>
        <v xml:space="preserve">1. Dla studentów I roku studiów stacjonarnych I stopnia wszystkie formy zajęć dydaktycznych przewidziane w planie studiów są obowiązkowe. </v>
      </c>
      <c r="C304" s="27"/>
      <c r="D304" s="27"/>
      <c r="E304" s="27"/>
      <c r="F304" s="27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X304" s="343"/>
      <c r="Y304" s="63" t="str">
        <f>$Y$41</f>
        <v>Obowiązuje od roku akademickiego: 2023/2024</v>
      </c>
      <c r="Z304" s="63"/>
      <c r="AA304" s="63"/>
      <c r="AB304" s="63"/>
      <c r="AC304" s="63"/>
      <c r="AD304" s="63"/>
      <c r="AE304" s="63"/>
      <c r="AI304" s="356"/>
    </row>
    <row r="305" spans="1:63" ht="20.100000000000001" customHeight="1">
      <c r="A305" s="383"/>
      <c r="B305" s="140" t="str">
        <f>$B$42</f>
        <v xml:space="preserve">Na wyższych latach obowiązkowe są: ćwiczenia audytoryjne, laboratoryjne, lektoraty, zajęcia: sportowe, terenowe, projektowe, plenerowe i seminaria.  </v>
      </c>
      <c r="C305" s="29"/>
      <c r="D305" s="29"/>
      <c r="E305" s="29"/>
      <c r="F305" s="29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170"/>
      <c r="V305" s="60"/>
      <c r="X305" s="343"/>
      <c r="Y305" s="63"/>
      <c r="Z305" s="63"/>
      <c r="AA305" s="63"/>
      <c r="AB305" s="63"/>
      <c r="AC305" s="63"/>
      <c r="AD305" s="63"/>
      <c r="AE305" s="63"/>
      <c r="AI305" s="356"/>
    </row>
    <row r="306" spans="1:63" ht="20.100000000000001" customHeight="1">
      <c r="A306" s="383"/>
      <c r="B306" s="140" t="str">
        <f>$B$43</f>
        <v>2. Studentów obowiązuje zaliczenie na ocenę wszystkich przedmiotów.</v>
      </c>
      <c r="C306" s="27"/>
      <c r="D306" s="27"/>
      <c r="E306" s="27"/>
      <c r="F306" s="27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343"/>
      <c r="Y306" s="138" t="s">
        <v>50</v>
      </c>
      <c r="Z306" s="140"/>
      <c r="AA306" s="140"/>
      <c r="AB306" s="63"/>
      <c r="AC306" s="140"/>
      <c r="AD306" s="140"/>
      <c r="AE306" s="63"/>
      <c r="AI306" s="356"/>
    </row>
    <row r="307" spans="1:63" ht="20.100000000000001" customHeight="1">
      <c r="A307" s="383"/>
      <c r="B307" s="140" t="str">
        <f>$B$44</f>
        <v>3. Studentów obowiązuje zaliczenie na ocenę praktyki zawodowej w wymiarze 4 tygodni (4 pkt. ECTS).</v>
      </c>
      <c r="C307" s="27"/>
      <c r="D307" s="27"/>
      <c r="E307" s="29"/>
      <c r="F307" s="29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170"/>
      <c r="V307" s="61"/>
      <c r="W307" s="61"/>
      <c r="X307" s="343"/>
      <c r="Y307" s="140" t="s">
        <v>51</v>
      </c>
      <c r="Z307" s="140" t="s">
        <v>52</v>
      </c>
      <c r="AA307" s="63"/>
      <c r="AB307" s="63"/>
      <c r="AC307" s="63"/>
      <c r="AD307" s="63"/>
      <c r="AE307" s="63"/>
      <c r="AI307" s="356"/>
    </row>
    <row r="308" spans="1:63" ht="20.100000000000001" customHeight="1">
      <c r="A308" s="383"/>
      <c r="B308" s="140" t="str">
        <f>$B$45</f>
        <v xml:space="preserve">4. Język obcy do wyboru spośród: 1. Język angielski. 2. Język niemiecki. 3. Język rosyjski. </v>
      </c>
      <c r="C308" s="27"/>
      <c r="D308" s="27"/>
      <c r="E308" s="27"/>
      <c r="F308" s="27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343"/>
      <c r="Y308" s="140" t="s">
        <v>53</v>
      </c>
      <c r="Z308" s="140" t="s">
        <v>54</v>
      </c>
      <c r="AA308" s="171"/>
      <c r="AB308" s="63"/>
      <c r="AC308" s="171"/>
      <c r="AD308" s="63"/>
      <c r="AE308" s="63"/>
      <c r="AI308" s="356"/>
    </row>
    <row r="309" spans="1:63" ht="20.100000000000001" customHeight="1">
      <c r="A309" s="383"/>
      <c r="B309" s="140" t="str">
        <f>$B$46</f>
        <v>5. Język obcy 1-3 semstr 1 ECTS, 4 semestr 2 ECTS.</v>
      </c>
      <c r="C309" s="27"/>
      <c r="D309" s="27"/>
      <c r="E309" s="27"/>
      <c r="F309" s="27"/>
      <c r="G309" s="60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343"/>
      <c r="Y309" s="140" t="s">
        <v>26</v>
      </c>
      <c r="Z309" s="140" t="s">
        <v>55</v>
      </c>
      <c r="AA309" s="63"/>
      <c r="AB309" s="63"/>
      <c r="AC309" s="63"/>
      <c r="AD309" s="63"/>
      <c r="AE309" s="63"/>
      <c r="AI309" s="356"/>
    </row>
    <row r="310" spans="1:63" ht="20.100000000000001" customHeight="1">
      <c r="A310" s="383"/>
      <c r="B310" s="140" t="str">
        <f>$B$47</f>
        <v>6. Warunkiem zaliczenia ostatniego semestru Seminarium dyplomowego jest przygotowanie i złożenie pracy dyplomowej w systemie APD.</v>
      </c>
      <c r="C310" s="29"/>
      <c r="D310" s="27"/>
      <c r="E310" s="27"/>
      <c r="F310" s="27"/>
      <c r="G310" s="60"/>
      <c r="H310" s="60"/>
      <c r="I310" s="60"/>
      <c r="J310" s="60"/>
      <c r="K310" s="172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343"/>
      <c r="Y310" s="140" t="s">
        <v>56</v>
      </c>
      <c r="Z310" s="140" t="s">
        <v>57</v>
      </c>
      <c r="AA310" s="63"/>
      <c r="AB310" s="63"/>
      <c r="AC310" s="63"/>
      <c r="AD310" s="63"/>
      <c r="AE310" s="63"/>
      <c r="AI310" s="356"/>
    </row>
    <row r="311" spans="1:63" ht="20.100000000000001" customHeight="1">
      <c r="A311" s="384"/>
      <c r="B311" s="140" t="str">
        <f>$B$48</f>
        <v xml:space="preserve">7. Możliwość realizacji metodą synchroniczną wykładów, które zostaną zaplanowane do realizacji w piątki 
</v>
      </c>
      <c r="C311" s="2"/>
      <c r="D311" s="2"/>
      <c r="E311" s="2"/>
      <c r="F311" s="2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0"/>
      <c r="R311" s="60"/>
      <c r="S311" s="60"/>
      <c r="T311" s="60"/>
      <c r="U311" s="60"/>
      <c r="V311" s="60"/>
      <c r="W311" s="60"/>
      <c r="X311" s="343"/>
      <c r="Y311" s="140" t="s">
        <v>58</v>
      </c>
      <c r="Z311" s="140" t="s">
        <v>59</v>
      </c>
      <c r="AA311" s="63"/>
      <c r="AB311" s="63"/>
      <c r="AC311" s="63"/>
      <c r="AD311" s="63"/>
      <c r="AE311" s="63"/>
      <c r="AI311" s="356"/>
    </row>
    <row r="312" spans="1:63" ht="20.100000000000001" customHeight="1">
      <c r="A312" s="384"/>
      <c r="B312" s="140" t="str">
        <f>$B$49</f>
        <v>(zgodnie z harmonogramem zjazdów i rozkładem zajęć).</v>
      </c>
      <c r="D312" s="2"/>
      <c r="E312" s="2"/>
      <c r="F312" s="2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0"/>
      <c r="R312" s="60"/>
      <c r="S312" s="60"/>
      <c r="T312" s="60"/>
      <c r="U312" s="60"/>
      <c r="V312" s="60"/>
      <c r="W312" s="60"/>
      <c r="X312" s="343"/>
      <c r="Y312" s="140" t="s">
        <v>60</v>
      </c>
      <c r="Z312" s="140" t="s">
        <v>61</v>
      </c>
      <c r="AA312" s="63"/>
      <c r="AB312" s="63"/>
      <c r="AC312" s="63"/>
      <c r="AD312" s="63"/>
      <c r="AE312" s="63"/>
      <c r="AI312" s="356"/>
    </row>
    <row r="313" spans="1:63" ht="20.100000000000001" customHeight="1" thickBot="1">
      <c r="A313" s="384"/>
      <c r="B313" s="31"/>
      <c r="D313" s="2"/>
      <c r="E313" s="2"/>
      <c r="F313" s="2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0"/>
      <c r="R313" s="60"/>
      <c r="S313" s="60"/>
      <c r="T313" s="60"/>
      <c r="U313" s="60"/>
      <c r="V313" s="60"/>
      <c r="W313" s="60"/>
      <c r="X313" s="343"/>
      <c r="Y313" s="173"/>
      <c r="Z313" s="140" t="s">
        <v>62</v>
      </c>
      <c r="AA313" s="63"/>
      <c r="AB313" s="63"/>
      <c r="AC313" s="63"/>
      <c r="AD313" s="63"/>
      <c r="AE313" s="63"/>
      <c r="AI313" s="356"/>
    </row>
    <row r="314" spans="1:63" ht="20.100000000000001" customHeight="1" thickBot="1">
      <c r="A314" s="384"/>
      <c r="B314" s="31"/>
      <c r="D314" s="2"/>
      <c r="E314" s="2"/>
      <c r="F314" s="2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0"/>
      <c r="R314" s="60"/>
      <c r="S314" s="60"/>
      <c r="T314" s="60"/>
      <c r="U314" s="60"/>
      <c r="V314" s="60"/>
      <c r="W314" s="60"/>
      <c r="X314" s="343"/>
      <c r="Y314" s="431"/>
      <c r="Z314" s="432" t="s">
        <v>265</v>
      </c>
      <c r="AA314" s="60"/>
      <c r="AB314" s="63"/>
      <c r="AC314" s="63"/>
      <c r="AD314" s="63"/>
      <c r="AE314" s="63"/>
      <c r="AI314" s="356"/>
      <c r="AO314" s="54"/>
      <c r="AP314" s="54"/>
      <c r="AQ314" s="54"/>
      <c r="AR314" s="54"/>
      <c r="AS314" s="54"/>
      <c r="AT314" s="54"/>
      <c r="AU314" s="54"/>
      <c r="AV314" s="54"/>
      <c r="AW314" s="54"/>
      <c r="AX314" s="54"/>
      <c r="AY314" s="54"/>
      <c r="AZ314" s="54"/>
      <c r="BA314" s="54"/>
      <c r="BB314" s="54"/>
      <c r="BC314" s="54"/>
      <c r="BD314" s="54"/>
      <c r="BE314" s="54"/>
      <c r="BF314" s="54"/>
      <c r="BG314" s="54"/>
      <c r="BH314" s="54"/>
      <c r="BI314" s="54"/>
      <c r="BJ314" s="54"/>
      <c r="BK314" s="54"/>
    </row>
    <row r="315" spans="1:63" ht="20.100000000000001" customHeight="1" thickBot="1">
      <c r="A315" s="100"/>
      <c r="B315" s="403"/>
      <c r="C315" s="403"/>
      <c r="D315" s="403"/>
      <c r="E315" s="404"/>
      <c r="F315" s="404"/>
      <c r="G315" s="405"/>
      <c r="H315" s="405"/>
      <c r="I315" s="405"/>
      <c r="J315" s="405"/>
      <c r="K315" s="406"/>
      <c r="L315" s="406"/>
      <c r="M315" s="406"/>
      <c r="N315" s="406"/>
      <c r="O315" s="406"/>
      <c r="P315" s="406"/>
      <c r="Q315" s="406"/>
      <c r="R315" s="406"/>
      <c r="S315" s="406"/>
      <c r="T315" s="406"/>
      <c r="U315" s="407"/>
      <c r="V315" s="407"/>
      <c r="W315" s="407"/>
      <c r="X315" s="510" t="s">
        <v>152</v>
      </c>
      <c r="Y315" s="511"/>
      <c r="Z315" s="511"/>
      <c r="AA315" s="511"/>
      <c r="AB315" s="511"/>
      <c r="AC315" s="511"/>
      <c r="AD315" s="511"/>
      <c r="AE315" s="511"/>
      <c r="AF315" s="511"/>
      <c r="AG315" s="511"/>
      <c r="AH315" s="511"/>
      <c r="AI315" s="512"/>
    </row>
    <row r="443" spans="37:40">
      <c r="AK443" s="322"/>
      <c r="AL443" s="1"/>
      <c r="AM443" s="1"/>
      <c r="AN443" s="1"/>
    </row>
    <row r="444" spans="37:40">
      <c r="AK444" s="322"/>
      <c r="AL444" s="1"/>
      <c r="AM444" s="1"/>
      <c r="AN444" s="1"/>
    </row>
    <row r="445" spans="37:40">
      <c r="AK445" s="322"/>
      <c r="AL445" s="1"/>
      <c r="AM445" s="323"/>
      <c r="AN445" s="324"/>
    </row>
    <row r="446" spans="37:40">
      <c r="AK446" s="322"/>
      <c r="AL446" s="1"/>
      <c r="AM446" s="323"/>
      <c r="AN446" s="324"/>
    </row>
    <row r="447" spans="37:40">
      <c r="AK447" s="325"/>
      <c r="AL447" s="1"/>
      <c r="AM447" s="326"/>
      <c r="AN447" s="324"/>
    </row>
    <row r="448" spans="37:40">
      <c r="AK448" s="322"/>
      <c r="AL448" s="1"/>
      <c r="AM448" s="1"/>
      <c r="AN448" s="1"/>
    </row>
  </sheetData>
  <sheetProtection selectLockedCells="1" selectUnlockedCells="1"/>
  <mergeCells count="910">
    <mergeCell ref="L172:AQ172"/>
    <mergeCell ref="B225:C225"/>
    <mergeCell ref="D225:E225"/>
    <mergeCell ref="L225:AQ225"/>
    <mergeCell ref="AH33:AH34"/>
    <mergeCell ref="AI33:AI34"/>
    <mergeCell ref="Z33:Z34"/>
    <mergeCell ref="AA33:AA34"/>
    <mergeCell ref="AB33:AB34"/>
    <mergeCell ref="AC33:AC34"/>
    <mergeCell ref="AD33:AD34"/>
    <mergeCell ref="AE33:AE34"/>
    <mergeCell ref="L36:O36"/>
    <mergeCell ref="P36:S36"/>
    <mergeCell ref="T36:W36"/>
    <mergeCell ref="X36:AA36"/>
    <mergeCell ref="AB36:AE36"/>
    <mergeCell ref="AF36:AI36"/>
    <mergeCell ref="AF38:AI38"/>
    <mergeCell ref="G39:K39"/>
    <mergeCell ref="L39:O39"/>
    <mergeCell ref="P39:S39"/>
    <mergeCell ref="T39:W39"/>
    <mergeCell ref="X39:AA39"/>
    <mergeCell ref="L278:AQ278"/>
    <mergeCell ref="X261:AI261"/>
    <mergeCell ref="X52:AI52"/>
    <mergeCell ref="X215:AI215"/>
    <mergeCell ref="X157:AI157"/>
    <mergeCell ref="X208:AI208"/>
    <mergeCell ref="D53:W54"/>
    <mergeCell ref="X58:AI58"/>
    <mergeCell ref="X59:AI59"/>
    <mergeCell ref="D102:W103"/>
    <mergeCell ref="X107:AI107"/>
    <mergeCell ref="X108:AI108"/>
    <mergeCell ref="L67:AI67"/>
    <mergeCell ref="L68:L69"/>
    <mergeCell ref="M68:M69"/>
    <mergeCell ref="N68:N69"/>
    <mergeCell ref="O68:O69"/>
    <mergeCell ref="P68:P69"/>
    <mergeCell ref="Q68:Q69"/>
    <mergeCell ref="R68:R69"/>
    <mergeCell ref="L65:AI65"/>
    <mergeCell ref="L66:O66"/>
    <mergeCell ref="P66:S66"/>
    <mergeCell ref="T66:W66"/>
    <mergeCell ref="X18:X19"/>
    <mergeCell ref="Y18:Y19"/>
    <mergeCell ref="L33:L34"/>
    <mergeCell ref="M33:M34"/>
    <mergeCell ref="N33:N34"/>
    <mergeCell ref="O33:O34"/>
    <mergeCell ref="P33:P34"/>
    <mergeCell ref="K32:K34"/>
    <mergeCell ref="L32:O32"/>
    <mergeCell ref="P32:S32"/>
    <mergeCell ref="Q33:Q34"/>
    <mergeCell ref="R33:R34"/>
    <mergeCell ref="S33:S34"/>
    <mergeCell ref="V33:V34"/>
    <mergeCell ref="E17:E19"/>
    <mergeCell ref="F17:F19"/>
    <mergeCell ref="H17:H19"/>
    <mergeCell ref="X101:AI101"/>
    <mergeCell ref="L20:AQ20"/>
    <mergeCell ref="L70:AQ70"/>
    <mergeCell ref="H30:H31"/>
    <mergeCell ref="I30:I31"/>
    <mergeCell ref="J30:J31"/>
    <mergeCell ref="K17:K19"/>
    <mergeCell ref="L17:AI17"/>
    <mergeCell ref="L18:L19"/>
    <mergeCell ref="M18:M19"/>
    <mergeCell ref="N18:N19"/>
    <mergeCell ref="O18:O19"/>
    <mergeCell ref="P18:P19"/>
    <mergeCell ref="W33:W34"/>
    <mergeCell ref="X33:X34"/>
    <mergeCell ref="Y33:Y34"/>
    <mergeCell ref="X32:AA32"/>
    <mergeCell ref="AB32:AE32"/>
    <mergeCell ref="AF32:AI32"/>
    <mergeCell ref="AF33:AF34"/>
    <mergeCell ref="AG33:AG34"/>
    <mergeCell ref="D3:W4"/>
    <mergeCell ref="X8:AI8"/>
    <mergeCell ref="X9:AI9"/>
    <mergeCell ref="AB16:AE16"/>
    <mergeCell ref="AF16:AI16"/>
    <mergeCell ref="B30:C30"/>
    <mergeCell ref="T31:W31"/>
    <mergeCell ref="X31:AA31"/>
    <mergeCell ref="H20:K20"/>
    <mergeCell ref="AF18:AF19"/>
    <mergeCell ref="AG18:AG19"/>
    <mergeCell ref="AH18:AH19"/>
    <mergeCell ref="AI18:AI19"/>
    <mergeCell ref="Z18:Z19"/>
    <mergeCell ref="AA18:AA19"/>
    <mergeCell ref="AB18:AB19"/>
    <mergeCell ref="AC18:AC19"/>
    <mergeCell ref="AD18:AD19"/>
    <mergeCell ref="AE18:AE19"/>
    <mergeCell ref="Q18:Q19"/>
    <mergeCell ref="AB31:AE31"/>
    <mergeCell ref="AF31:AI31"/>
    <mergeCell ref="L31:O31"/>
    <mergeCell ref="P31:S31"/>
    <mergeCell ref="B20:C20"/>
    <mergeCell ref="D20:E20"/>
    <mergeCell ref="U18:U19"/>
    <mergeCell ref="V18:V19"/>
    <mergeCell ref="W18:W19"/>
    <mergeCell ref="A3:C3"/>
    <mergeCell ref="A4:C4"/>
    <mergeCell ref="A6:C6"/>
    <mergeCell ref="A7:C7"/>
    <mergeCell ref="A15:A19"/>
    <mergeCell ref="B15:C19"/>
    <mergeCell ref="D15:F16"/>
    <mergeCell ref="G15:K15"/>
    <mergeCell ref="L15:AI15"/>
    <mergeCell ref="G16:G19"/>
    <mergeCell ref="H16:K16"/>
    <mergeCell ref="L16:O16"/>
    <mergeCell ref="P16:S16"/>
    <mergeCell ref="T16:W16"/>
    <mergeCell ref="X16:AA16"/>
    <mergeCell ref="D17:D19"/>
    <mergeCell ref="R18:R19"/>
    <mergeCell ref="S18:S19"/>
    <mergeCell ref="A8:C8"/>
    <mergeCell ref="A9:C9"/>
    <mergeCell ref="A10:C10"/>
    <mergeCell ref="I17:I19"/>
    <mergeCell ref="J17:J19"/>
    <mergeCell ref="T18:T19"/>
    <mergeCell ref="D35:D36"/>
    <mergeCell ref="E35:E36"/>
    <mergeCell ref="F35:F36"/>
    <mergeCell ref="G35:G36"/>
    <mergeCell ref="H35:H36"/>
    <mergeCell ref="I35:I36"/>
    <mergeCell ref="J35:J36"/>
    <mergeCell ref="K35:K36"/>
    <mergeCell ref="D30:D31"/>
    <mergeCell ref="E30:E31"/>
    <mergeCell ref="F30:F31"/>
    <mergeCell ref="G30:G31"/>
    <mergeCell ref="H32:H34"/>
    <mergeCell ref="I32:I34"/>
    <mergeCell ref="J32:J34"/>
    <mergeCell ref="K30:K31"/>
    <mergeCell ref="T32:W32"/>
    <mergeCell ref="T33:T34"/>
    <mergeCell ref="U33:U34"/>
    <mergeCell ref="G38:K38"/>
    <mergeCell ref="L38:O38"/>
    <mergeCell ref="P38:S38"/>
    <mergeCell ref="T38:W38"/>
    <mergeCell ref="X38:AA38"/>
    <mergeCell ref="AB38:AE38"/>
    <mergeCell ref="L37:O37"/>
    <mergeCell ref="P37:S37"/>
    <mergeCell ref="T37:W37"/>
    <mergeCell ref="X37:AA37"/>
    <mergeCell ref="AB37:AE37"/>
    <mergeCell ref="A32:C39"/>
    <mergeCell ref="D32:D34"/>
    <mergeCell ref="E32:E34"/>
    <mergeCell ref="F32:F34"/>
    <mergeCell ref="G32:G34"/>
    <mergeCell ref="A65:A69"/>
    <mergeCell ref="B65:C69"/>
    <mergeCell ref="D65:F66"/>
    <mergeCell ref="G65:K65"/>
    <mergeCell ref="G66:G69"/>
    <mergeCell ref="H66:K66"/>
    <mergeCell ref="D67:D69"/>
    <mergeCell ref="E67:E69"/>
    <mergeCell ref="F67:F69"/>
    <mergeCell ref="H67:H69"/>
    <mergeCell ref="A57:C57"/>
    <mergeCell ref="A58:C58"/>
    <mergeCell ref="A59:C59"/>
    <mergeCell ref="A60:C60"/>
    <mergeCell ref="A53:C53"/>
    <mergeCell ref="A54:C54"/>
    <mergeCell ref="A56:C56"/>
    <mergeCell ref="D37:F39"/>
    <mergeCell ref="G37:K37"/>
    <mergeCell ref="X66:AA66"/>
    <mergeCell ref="AB66:AE66"/>
    <mergeCell ref="AF66:AI66"/>
    <mergeCell ref="AF37:AI37"/>
    <mergeCell ref="AE68:AE69"/>
    <mergeCell ref="AF68:AF69"/>
    <mergeCell ref="AG68:AG69"/>
    <mergeCell ref="AH68:AH69"/>
    <mergeCell ref="AI68:AI69"/>
    <mergeCell ref="Y68:Y69"/>
    <mergeCell ref="Z68:Z69"/>
    <mergeCell ref="AA68:AA69"/>
    <mergeCell ref="AB68:AB69"/>
    <mergeCell ref="AC68:AC69"/>
    <mergeCell ref="X68:X69"/>
    <mergeCell ref="AD68:AD69"/>
    <mergeCell ref="AB39:AE39"/>
    <mergeCell ref="AF39:AI39"/>
    <mergeCell ref="W68:W69"/>
    <mergeCell ref="AB80:AE80"/>
    <mergeCell ref="AF80:AI80"/>
    <mergeCell ref="N82:N83"/>
    <mergeCell ref="O82:O83"/>
    <mergeCell ref="P82:P83"/>
    <mergeCell ref="Q82:Q83"/>
    <mergeCell ref="R82:R83"/>
    <mergeCell ref="L81:O81"/>
    <mergeCell ref="P81:S81"/>
    <mergeCell ref="T81:W81"/>
    <mergeCell ref="X81:AA81"/>
    <mergeCell ref="P80:S80"/>
    <mergeCell ref="T80:W80"/>
    <mergeCell ref="X80:AA80"/>
    <mergeCell ref="B71:C71"/>
    <mergeCell ref="B76:C76"/>
    <mergeCell ref="B77:C77"/>
    <mergeCell ref="B78:C78"/>
    <mergeCell ref="B79:C80"/>
    <mergeCell ref="S68:S69"/>
    <mergeCell ref="T68:T69"/>
    <mergeCell ref="U68:U69"/>
    <mergeCell ref="V68:V69"/>
    <mergeCell ref="B70:C70"/>
    <mergeCell ref="D70:E70"/>
    <mergeCell ref="H70:K70"/>
    <mergeCell ref="I67:I69"/>
    <mergeCell ref="J67:J69"/>
    <mergeCell ref="K67:K69"/>
    <mergeCell ref="H79:H80"/>
    <mergeCell ref="I79:I80"/>
    <mergeCell ref="J79:J80"/>
    <mergeCell ref="K79:K80"/>
    <mergeCell ref="D79:D80"/>
    <mergeCell ref="E79:E80"/>
    <mergeCell ref="F79:F80"/>
    <mergeCell ref="G79:G80"/>
    <mergeCell ref="L80:O80"/>
    <mergeCell ref="J81:J83"/>
    <mergeCell ref="K81:K83"/>
    <mergeCell ref="AI82:AI83"/>
    <mergeCell ref="AG82:AG83"/>
    <mergeCell ref="AH82:AH83"/>
    <mergeCell ref="AB81:AE81"/>
    <mergeCell ref="AF81:AI81"/>
    <mergeCell ref="L82:L83"/>
    <mergeCell ref="M82:M83"/>
    <mergeCell ref="AC82:AC83"/>
    <mergeCell ref="AD82:AD83"/>
    <mergeCell ref="AE82:AE83"/>
    <mergeCell ref="AF82:AF83"/>
    <mergeCell ref="W82:W83"/>
    <mergeCell ref="X82:X83"/>
    <mergeCell ref="Y82:Y83"/>
    <mergeCell ref="Z82:Z83"/>
    <mergeCell ref="AA82:AA83"/>
    <mergeCell ref="AB82:AB83"/>
    <mergeCell ref="S82:S83"/>
    <mergeCell ref="T82:T83"/>
    <mergeCell ref="U82:U83"/>
    <mergeCell ref="V82:V83"/>
    <mergeCell ref="G88:K88"/>
    <mergeCell ref="L88:O88"/>
    <mergeCell ref="P88:S88"/>
    <mergeCell ref="T88:W88"/>
    <mergeCell ref="D84:D85"/>
    <mergeCell ref="E84:E85"/>
    <mergeCell ref="F84:F85"/>
    <mergeCell ref="G84:G85"/>
    <mergeCell ref="H84:H85"/>
    <mergeCell ref="X87:AA87"/>
    <mergeCell ref="AB87:AE87"/>
    <mergeCell ref="AF87:AI87"/>
    <mergeCell ref="G86:K86"/>
    <mergeCell ref="L86:O86"/>
    <mergeCell ref="P86:S86"/>
    <mergeCell ref="T86:W86"/>
    <mergeCell ref="X86:AA86"/>
    <mergeCell ref="I84:I85"/>
    <mergeCell ref="J84:J85"/>
    <mergeCell ref="K84:K85"/>
    <mergeCell ref="L85:O85"/>
    <mergeCell ref="P85:S85"/>
    <mergeCell ref="T85:W85"/>
    <mergeCell ref="X85:AA85"/>
    <mergeCell ref="AB85:AE85"/>
    <mergeCell ref="AF85:AI85"/>
    <mergeCell ref="AB88:AE88"/>
    <mergeCell ref="AF88:AI88"/>
    <mergeCell ref="A106:C106"/>
    <mergeCell ref="A107:C107"/>
    <mergeCell ref="A108:C108"/>
    <mergeCell ref="A109:C109"/>
    <mergeCell ref="A102:C102"/>
    <mergeCell ref="A103:C103"/>
    <mergeCell ref="A105:C105"/>
    <mergeCell ref="D86:F88"/>
    <mergeCell ref="X88:AA88"/>
    <mergeCell ref="A81:C88"/>
    <mergeCell ref="D81:D83"/>
    <mergeCell ref="E81:E83"/>
    <mergeCell ref="F81:F83"/>
    <mergeCell ref="G81:G83"/>
    <mergeCell ref="H81:H83"/>
    <mergeCell ref="I81:I83"/>
    <mergeCell ref="AB86:AE86"/>
    <mergeCell ref="AF86:AI86"/>
    <mergeCell ref="G87:K87"/>
    <mergeCell ref="L87:O87"/>
    <mergeCell ref="P87:S87"/>
    <mergeCell ref="T87:W87"/>
    <mergeCell ref="A114:A118"/>
    <mergeCell ref="B114:C118"/>
    <mergeCell ref="D114:F115"/>
    <mergeCell ref="D116:D118"/>
    <mergeCell ref="E116:E118"/>
    <mergeCell ref="F116:F118"/>
    <mergeCell ref="G114:K114"/>
    <mergeCell ref="L114:AI114"/>
    <mergeCell ref="G115:G118"/>
    <mergeCell ref="H115:K115"/>
    <mergeCell ref="L115:O115"/>
    <mergeCell ref="P115:S115"/>
    <mergeCell ref="T115:W115"/>
    <mergeCell ref="X115:AA115"/>
    <mergeCell ref="AB115:AE115"/>
    <mergeCell ref="AF115:AI115"/>
    <mergeCell ref="H116:H118"/>
    <mergeCell ref="I116:I118"/>
    <mergeCell ref="AD117:AD118"/>
    <mergeCell ref="S117:S118"/>
    <mergeCell ref="T117:T118"/>
    <mergeCell ref="U117:U118"/>
    <mergeCell ref="V117:V118"/>
    <mergeCell ref="W117:W118"/>
    <mergeCell ref="X117:X118"/>
    <mergeCell ref="J116:J118"/>
    <mergeCell ref="K116:K118"/>
    <mergeCell ref="L116:AI116"/>
    <mergeCell ref="L117:L118"/>
    <mergeCell ref="M117:M118"/>
    <mergeCell ref="N117:N118"/>
    <mergeCell ref="O117:O118"/>
    <mergeCell ref="P117:P118"/>
    <mergeCell ref="Q117:Q118"/>
    <mergeCell ref="R117:R118"/>
    <mergeCell ref="AE117:AE118"/>
    <mergeCell ref="AF117:AF118"/>
    <mergeCell ref="AG117:AG118"/>
    <mergeCell ref="AH117:AH118"/>
    <mergeCell ref="AI117:AI118"/>
    <mergeCell ref="Y117:Y118"/>
    <mergeCell ref="Z117:Z118"/>
    <mergeCell ref="AA117:AA118"/>
    <mergeCell ref="AB117:AB118"/>
    <mergeCell ref="AC117:AC118"/>
    <mergeCell ref="B130:C130"/>
    <mergeCell ref="B136:C137"/>
    <mergeCell ref="D136:D137"/>
    <mergeCell ref="E136:E137"/>
    <mergeCell ref="F136:F137"/>
    <mergeCell ref="B119:C119"/>
    <mergeCell ref="D119:E119"/>
    <mergeCell ref="H119:K119"/>
    <mergeCell ref="P137:S137"/>
    <mergeCell ref="L119:AQ119"/>
    <mergeCell ref="T137:W137"/>
    <mergeCell ref="X137:AA137"/>
    <mergeCell ref="AB137:AE137"/>
    <mergeCell ref="AF137:AI137"/>
    <mergeCell ref="G136:G137"/>
    <mergeCell ref="H136:H137"/>
    <mergeCell ref="I136:I137"/>
    <mergeCell ref="J136:J137"/>
    <mergeCell ref="K136:K137"/>
    <mergeCell ref="L137:O137"/>
    <mergeCell ref="B128:C128"/>
    <mergeCell ref="B129:C129"/>
    <mergeCell ref="Z139:Z140"/>
    <mergeCell ref="AA139:AA140"/>
    <mergeCell ref="X138:AA138"/>
    <mergeCell ref="A138:C145"/>
    <mergeCell ref="D138:D140"/>
    <mergeCell ref="E138:E140"/>
    <mergeCell ref="F138:F140"/>
    <mergeCell ref="G138:G140"/>
    <mergeCell ref="H138:H140"/>
    <mergeCell ref="D141:D142"/>
    <mergeCell ref="E141:E142"/>
    <mergeCell ref="F141:F142"/>
    <mergeCell ref="G141:G142"/>
    <mergeCell ref="T138:W138"/>
    <mergeCell ref="R139:R140"/>
    <mergeCell ref="S139:S140"/>
    <mergeCell ref="T139:T140"/>
    <mergeCell ref="U139:U140"/>
    <mergeCell ref="V139:V140"/>
    <mergeCell ref="W139:W140"/>
    <mergeCell ref="X139:X140"/>
    <mergeCell ref="Y139:Y140"/>
    <mergeCell ref="L139:L140"/>
    <mergeCell ref="M139:M140"/>
    <mergeCell ref="N139:N140"/>
    <mergeCell ref="O139:O140"/>
    <mergeCell ref="P139:P140"/>
    <mergeCell ref="Q139:Q140"/>
    <mergeCell ref="I138:I140"/>
    <mergeCell ref="J138:J140"/>
    <mergeCell ref="K138:K140"/>
    <mergeCell ref="L138:O138"/>
    <mergeCell ref="P138:S138"/>
    <mergeCell ref="AB138:AE138"/>
    <mergeCell ref="AF138:AI138"/>
    <mergeCell ref="AH139:AH140"/>
    <mergeCell ref="AI139:AI140"/>
    <mergeCell ref="AB139:AB140"/>
    <mergeCell ref="AC139:AC140"/>
    <mergeCell ref="AD139:AD140"/>
    <mergeCell ref="AE139:AE140"/>
    <mergeCell ref="AF139:AF140"/>
    <mergeCell ref="AG139:AG140"/>
    <mergeCell ref="T142:W142"/>
    <mergeCell ref="X142:AA142"/>
    <mergeCell ref="AB142:AE142"/>
    <mergeCell ref="AF142:AI142"/>
    <mergeCell ref="D143:F145"/>
    <mergeCell ref="G143:K143"/>
    <mergeCell ref="L143:O143"/>
    <mergeCell ref="P143:S143"/>
    <mergeCell ref="T143:W143"/>
    <mergeCell ref="H141:H142"/>
    <mergeCell ref="I141:I142"/>
    <mergeCell ref="J141:J142"/>
    <mergeCell ref="K141:K142"/>
    <mergeCell ref="L142:O142"/>
    <mergeCell ref="P142:S142"/>
    <mergeCell ref="X143:AA143"/>
    <mergeCell ref="AB143:AE143"/>
    <mergeCell ref="AF143:AI143"/>
    <mergeCell ref="G144:K144"/>
    <mergeCell ref="L144:O144"/>
    <mergeCell ref="P144:S144"/>
    <mergeCell ref="T144:W144"/>
    <mergeCell ref="X144:AA144"/>
    <mergeCell ref="AB144:AE144"/>
    <mergeCell ref="AF144:AI144"/>
    <mergeCell ref="G145:K145"/>
    <mergeCell ref="L145:O145"/>
    <mergeCell ref="P145:S145"/>
    <mergeCell ref="T145:W145"/>
    <mergeCell ref="X145:AA145"/>
    <mergeCell ref="AB145:AE145"/>
    <mergeCell ref="AF145:AI145"/>
    <mergeCell ref="A162:C162"/>
    <mergeCell ref="A163:C163"/>
    <mergeCell ref="A164:C164"/>
    <mergeCell ref="A165:C165"/>
    <mergeCell ref="A158:C158"/>
    <mergeCell ref="A159:C159"/>
    <mergeCell ref="A161:C161"/>
    <mergeCell ref="D158:W159"/>
    <mergeCell ref="X163:AI163"/>
    <mergeCell ref="X164:AI164"/>
    <mergeCell ref="A167:A171"/>
    <mergeCell ref="B167:C171"/>
    <mergeCell ref="D167:F168"/>
    <mergeCell ref="G167:K167"/>
    <mergeCell ref="L167:AI167"/>
    <mergeCell ref="G168:G171"/>
    <mergeCell ref="H168:K168"/>
    <mergeCell ref="L168:O168"/>
    <mergeCell ref="P168:S168"/>
    <mergeCell ref="T168:W168"/>
    <mergeCell ref="X168:AA168"/>
    <mergeCell ref="AB168:AE168"/>
    <mergeCell ref="AF168:AI168"/>
    <mergeCell ref="D169:D171"/>
    <mergeCell ref="E169:E171"/>
    <mergeCell ref="F169:F171"/>
    <mergeCell ref="H169:H171"/>
    <mergeCell ref="I169:I171"/>
    <mergeCell ref="AD170:AD171"/>
    <mergeCell ref="S170:S171"/>
    <mergeCell ref="T170:T171"/>
    <mergeCell ref="U170:U171"/>
    <mergeCell ref="V170:V171"/>
    <mergeCell ref="W170:W171"/>
    <mergeCell ref="J169:J171"/>
    <mergeCell ref="K169:K171"/>
    <mergeCell ref="L169:AI169"/>
    <mergeCell ref="L170:L171"/>
    <mergeCell ref="M170:M171"/>
    <mergeCell ref="N170:N171"/>
    <mergeCell ref="O170:O171"/>
    <mergeCell ref="P170:P171"/>
    <mergeCell ref="Q170:Q171"/>
    <mergeCell ref="R170:R171"/>
    <mergeCell ref="AE170:AE171"/>
    <mergeCell ref="AF170:AF171"/>
    <mergeCell ref="AG170:AG171"/>
    <mergeCell ref="AH170:AH171"/>
    <mergeCell ref="AI170:AI171"/>
    <mergeCell ref="Y170:Y171"/>
    <mergeCell ref="Z170:Z171"/>
    <mergeCell ref="AA170:AA171"/>
    <mergeCell ref="AB170:AB171"/>
    <mergeCell ref="AC170:AC171"/>
    <mergeCell ref="X170:X171"/>
    <mergeCell ref="B185:C185"/>
    <mergeCell ref="B186:C187"/>
    <mergeCell ref="D186:D187"/>
    <mergeCell ref="E186:E187"/>
    <mergeCell ref="F186:F187"/>
    <mergeCell ref="G186:G187"/>
    <mergeCell ref="B172:C172"/>
    <mergeCell ref="D172:E172"/>
    <mergeCell ref="H172:K172"/>
    <mergeCell ref="AB187:AE187"/>
    <mergeCell ref="AF187:AI187"/>
    <mergeCell ref="A188:C195"/>
    <mergeCell ref="D188:D190"/>
    <mergeCell ref="E188:E190"/>
    <mergeCell ref="F188:F190"/>
    <mergeCell ref="G188:G190"/>
    <mergeCell ref="H186:H187"/>
    <mergeCell ref="I186:I187"/>
    <mergeCell ref="J186:J187"/>
    <mergeCell ref="K186:K187"/>
    <mergeCell ref="L187:O187"/>
    <mergeCell ref="P187:S187"/>
    <mergeCell ref="L189:L190"/>
    <mergeCell ref="M189:M190"/>
    <mergeCell ref="N189:N190"/>
    <mergeCell ref="O189:O190"/>
    <mergeCell ref="P189:P190"/>
    <mergeCell ref="H188:H190"/>
    <mergeCell ref="I188:I190"/>
    <mergeCell ref="J188:J190"/>
    <mergeCell ref="L188:O188"/>
    <mergeCell ref="P188:S188"/>
    <mergeCell ref="Q189:Q190"/>
    <mergeCell ref="R189:R190"/>
    <mergeCell ref="S189:S190"/>
    <mergeCell ref="V189:V190"/>
    <mergeCell ref="W189:W190"/>
    <mergeCell ref="X189:X190"/>
    <mergeCell ref="T187:W187"/>
    <mergeCell ref="X187:AA187"/>
    <mergeCell ref="T188:W188"/>
    <mergeCell ref="X188:AA188"/>
    <mergeCell ref="Y189:Y190"/>
    <mergeCell ref="AB188:AE188"/>
    <mergeCell ref="AF188:AI188"/>
    <mergeCell ref="D191:D192"/>
    <mergeCell ref="E191:E192"/>
    <mergeCell ref="F191:F192"/>
    <mergeCell ref="G191:G192"/>
    <mergeCell ref="H191:H192"/>
    <mergeCell ref="I191:I192"/>
    <mergeCell ref="J191:J192"/>
    <mergeCell ref="K191:K192"/>
    <mergeCell ref="AF189:AF190"/>
    <mergeCell ref="AG189:AG190"/>
    <mergeCell ref="AH189:AH190"/>
    <mergeCell ref="AI189:AI190"/>
    <mergeCell ref="Z189:Z190"/>
    <mergeCell ref="AA189:AA190"/>
    <mergeCell ref="K188:K190"/>
    <mergeCell ref="L192:O192"/>
    <mergeCell ref="AB189:AB190"/>
    <mergeCell ref="AC189:AC190"/>
    <mergeCell ref="AD189:AD190"/>
    <mergeCell ref="AE189:AE190"/>
    <mergeCell ref="T189:T190"/>
    <mergeCell ref="U189:U190"/>
    <mergeCell ref="P192:S192"/>
    <mergeCell ref="T192:W192"/>
    <mergeCell ref="X192:AA192"/>
    <mergeCell ref="AB192:AE192"/>
    <mergeCell ref="AF192:AI192"/>
    <mergeCell ref="AF194:AI194"/>
    <mergeCell ref="G194:K194"/>
    <mergeCell ref="L194:O194"/>
    <mergeCell ref="P194:S194"/>
    <mergeCell ref="T194:W194"/>
    <mergeCell ref="X194:AA194"/>
    <mergeCell ref="AB194:AE194"/>
    <mergeCell ref="A212:C212"/>
    <mergeCell ref="G195:K195"/>
    <mergeCell ref="L195:O195"/>
    <mergeCell ref="P195:S195"/>
    <mergeCell ref="T195:W195"/>
    <mergeCell ref="X195:AA195"/>
    <mergeCell ref="AB195:AE195"/>
    <mergeCell ref="AF195:AI195"/>
    <mergeCell ref="D193:F195"/>
    <mergeCell ref="G193:K193"/>
    <mergeCell ref="L193:O193"/>
    <mergeCell ref="P193:S193"/>
    <mergeCell ref="T193:W193"/>
    <mergeCell ref="X193:AA193"/>
    <mergeCell ref="AB193:AE193"/>
    <mergeCell ref="AF193:AI193"/>
    <mergeCell ref="D209:W210"/>
    <mergeCell ref="A209:C209"/>
    <mergeCell ref="A210:C210"/>
    <mergeCell ref="A213:C213"/>
    <mergeCell ref="A214:C214"/>
    <mergeCell ref="A215:C215"/>
    <mergeCell ref="A216:C216"/>
    <mergeCell ref="L223:L224"/>
    <mergeCell ref="M223:M224"/>
    <mergeCell ref="N223:N224"/>
    <mergeCell ref="O223:O224"/>
    <mergeCell ref="P223:P224"/>
    <mergeCell ref="A220:A224"/>
    <mergeCell ref="B220:C224"/>
    <mergeCell ref="D220:F221"/>
    <mergeCell ref="G220:K220"/>
    <mergeCell ref="L220:AI220"/>
    <mergeCell ref="G221:G224"/>
    <mergeCell ref="H221:K221"/>
    <mergeCell ref="L221:O221"/>
    <mergeCell ref="P221:S221"/>
    <mergeCell ref="T221:W221"/>
    <mergeCell ref="D222:D224"/>
    <mergeCell ref="E222:E224"/>
    <mergeCell ref="F222:F224"/>
    <mergeCell ref="X214:AI214"/>
    <mergeCell ref="X221:AA221"/>
    <mergeCell ref="AB221:AE221"/>
    <mergeCell ref="AF221:AI221"/>
    <mergeCell ref="K222:K224"/>
    <mergeCell ref="L222:AI222"/>
    <mergeCell ref="H222:H224"/>
    <mergeCell ref="I222:I224"/>
    <mergeCell ref="AD223:AD224"/>
    <mergeCell ref="S223:S224"/>
    <mergeCell ref="T223:T224"/>
    <mergeCell ref="U223:U224"/>
    <mergeCell ref="Q223:Q224"/>
    <mergeCell ref="R223:R224"/>
    <mergeCell ref="H225:K225"/>
    <mergeCell ref="AE223:AE224"/>
    <mergeCell ref="AF223:AF224"/>
    <mergeCell ref="AG223:AG224"/>
    <mergeCell ref="AH223:AH224"/>
    <mergeCell ref="AI223:AI224"/>
    <mergeCell ref="Y223:Y224"/>
    <mergeCell ref="Z223:Z224"/>
    <mergeCell ref="AA223:AA224"/>
    <mergeCell ref="AB223:AB224"/>
    <mergeCell ref="AC223:AC224"/>
    <mergeCell ref="V223:V224"/>
    <mergeCell ref="W223:W224"/>
    <mergeCell ref="X223:X224"/>
    <mergeCell ref="J222:J224"/>
    <mergeCell ref="X245:AA245"/>
    <mergeCell ref="B238:C238"/>
    <mergeCell ref="B239:C240"/>
    <mergeCell ref="D239:D240"/>
    <mergeCell ref="E239:E240"/>
    <mergeCell ref="F239:F240"/>
    <mergeCell ref="G239:G240"/>
    <mergeCell ref="Q242:Q243"/>
    <mergeCell ref="R242:R243"/>
    <mergeCell ref="S242:S243"/>
    <mergeCell ref="A241:C248"/>
    <mergeCell ref="D241:D243"/>
    <mergeCell ref="E241:E243"/>
    <mergeCell ref="F241:F243"/>
    <mergeCell ref="G241:G243"/>
    <mergeCell ref="H239:H240"/>
    <mergeCell ref="I239:I240"/>
    <mergeCell ref="J239:J240"/>
    <mergeCell ref="K239:K240"/>
    <mergeCell ref="L240:O240"/>
    <mergeCell ref="P240:S240"/>
    <mergeCell ref="L242:L243"/>
    <mergeCell ref="M242:M243"/>
    <mergeCell ref="N242:N243"/>
    <mergeCell ref="H241:H243"/>
    <mergeCell ref="I241:I243"/>
    <mergeCell ref="J241:J243"/>
    <mergeCell ref="L241:O241"/>
    <mergeCell ref="P241:S241"/>
    <mergeCell ref="V242:V243"/>
    <mergeCell ref="W242:W243"/>
    <mergeCell ref="D244:D245"/>
    <mergeCell ref="E244:E245"/>
    <mergeCell ref="F244:F245"/>
    <mergeCell ref="G244:G245"/>
    <mergeCell ref="H244:H245"/>
    <mergeCell ref="I244:I245"/>
    <mergeCell ref="J244:J245"/>
    <mergeCell ref="K244:K245"/>
    <mergeCell ref="L245:O245"/>
    <mergeCell ref="P245:S245"/>
    <mergeCell ref="T245:W245"/>
    <mergeCell ref="K241:K243"/>
    <mergeCell ref="P242:P243"/>
    <mergeCell ref="O242:O243"/>
    <mergeCell ref="D246:F248"/>
    <mergeCell ref="G246:K246"/>
    <mergeCell ref="L246:O246"/>
    <mergeCell ref="P246:S246"/>
    <mergeCell ref="T246:W246"/>
    <mergeCell ref="X246:AA246"/>
    <mergeCell ref="AB246:AE246"/>
    <mergeCell ref="AF246:AI246"/>
    <mergeCell ref="AF247:AI247"/>
    <mergeCell ref="G248:K248"/>
    <mergeCell ref="L248:O248"/>
    <mergeCell ref="P248:S248"/>
    <mergeCell ref="T248:W248"/>
    <mergeCell ref="X248:AA248"/>
    <mergeCell ref="AB248:AE248"/>
    <mergeCell ref="AF248:AI248"/>
    <mergeCell ref="G247:K247"/>
    <mergeCell ref="L247:O247"/>
    <mergeCell ref="P247:S247"/>
    <mergeCell ref="T247:W247"/>
    <mergeCell ref="X247:AA247"/>
    <mergeCell ref="AB247:AE247"/>
    <mergeCell ref="AB245:AE245"/>
    <mergeCell ref="AF245:AI245"/>
    <mergeCell ref="AG242:AG243"/>
    <mergeCell ref="AH242:AH243"/>
    <mergeCell ref="AI242:AI243"/>
    <mergeCell ref="T240:W240"/>
    <mergeCell ref="X240:AA240"/>
    <mergeCell ref="AB240:AE240"/>
    <mergeCell ref="AF240:AI240"/>
    <mergeCell ref="AF242:AF243"/>
    <mergeCell ref="Z242:Z243"/>
    <mergeCell ref="AA242:AA243"/>
    <mergeCell ref="AF241:AI241"/>
    <mergeCell ref="AB242:AB243"/>
    <mergeCell ref="AC242:AC243"/>
    <mergeCell ref="AD242:AD243"/>
    <mergeCell ref="AE242:AE243"/>
    <mergeCell ref="X242:X243"/>
    <mergeCell ref="T241:W241"/>
    <mergeCell ref="X241:AA241"/>
    <mergeCell ref="AB241:AE241"/>
    <mergeCell ref="T242:T243"/>
    <mergeCell ref="U242:U243"/>
    <mergeCell ref="Y242:Y243"/>
    <mergeCell ref="A262:C262"/>
    <mergeCell ref="D262:W263"/>
    <mergeCell ref="A263:C263"/>
    <mergeCell ref="A265:C265"/>
    <mergeCell ref="A266:C266"/>
    <mergeCell ref="A267:C267"/>
    <mergeCell ref="A268:C268"/>
    <mergeCell ref="X268:AI268"/>
    <mergeCell ref="A269:C269"/>
    <mergeCell ref="X269:AI269"/>
    <mergeCell ref="A273:A277"/>
    <mergeCell ref="B273:C277"/>
    <mergeCell ref="D273:F274"/>
    <mergeCell ref="G273:K273"/>
    <mergeCell ref="L273:AI273"/>
    <mergeCell ref="G274:G277"/>
    <mergeCell ref="H274:K274"/>
    <mergeCell ref="L274:O274"/>
    <mergeCell ref="P274:S274"/>
    <mergeCell ref="T274:W274"/>
    <mergeCell ref="X274:AA274"/>
    <mergeCell ref="AB274:AE274"/>
    <mergeCell ref="AF274:AI274"/>
    <mergeCell ref="D275:D277"/>
    <mergeCell ref="E275:E277"/>
    <mergeCell ref="F275:F277"/>
    <mergeCell ref="H275:H277"/>
    <mergeCell ref="I275:I277"/>
    <mergeCell ref="J275:J277"/>
    <mergeCell ref="K275:K277"/>
    <mergeCell ref="L275:AI275"/>
    <mergeCell ref="L276:L277"/>
    <mergeCell ref="M276:M277"/>
    <mergeCell ref="N276:N277"/>
    <mergeCell ref="Z276:Z277"/>
    <mergeCell ref="AA276:AA277"/>
    <mergeCell ref="AB276:AB277"/>
    <mergeCell ref="AC276:AC277"/>
    <mergeCell ref="AD276:AD277"/>
    <mergeCell ref="AE276:AE277"/>
    <mergeCell ref="AF276:AF277"/>
    <mergeCell ref="O276:O277"/>
    <mergeCell ref="P276:P277"/>
    <mergeCell ref="Q276:Q277"/>
    <mergeCell ref="R276:R277"/>
    <mergeCell ref="S276:S277"/>
    <mergeCell ref="T276:T277"/>
    <mergeCell ref="U276:U277"/>
    <mergeCell ref="V276:V277"/>
    <mergeCell ref="W276:W277"/>
    <mergeCell ref="AG276:AG277"/>
    <mergeCell ref="AH276:AH277"/>
    <mergeCell ref="AI276:AI277"/>
    <mergeCell ref="B278:C278"/>
    <mergeCell ref="D278:E278"/>
    <mergeCell ref="H278:K278"/>
    <mergeCell ref="B292:C292"/>
    <mergeCell ref="B293:C294"/>
    <mergeCell ref="D293:D294"/>
    <mergeCell ref="E293:E294"/>
    <mergeCell ref="F293:F294"/>
    <mergeCell ref="G293:G294"/>
    <mergeCell ref="H293:H294"/>
    <mergeCell ref="I293:I294"/>
    <mergeCell ref="J293:J294"/>
    <mergeCell ref="K293:K294"/>
    <mergeCell ref="L294:O294"/>
    <mergeCell ref="P294:S294"/>
    <mergeCell ref="T294:W294"/>
    <mergeCell ref="X294:AA294"/>
    <mergeCell ref="AB294:AE294"/>
    <mergeCell ref="AF294:AI294"/>
    <mergeCell ref="X276:X277"/>
    <mergeCell ref="Y276:Y277"/>
    <mergeCell ref="A295:C302"/>
    <mergeCell ref="D295:D297"/>
    <mergeCell ref="E295:E297"/>
    <mergeCell ref="F295:F297"/>
    <mergeCell ref="G295:G297"/>
    <mergeCell ref="H295:H297"/>
    <mergeCell ref="I295:I297"/>
    <mergeCell ref="J295:J297"/>
    <mergeCell ref="K295:K297"/>
    <mergeCell ref="D300:F302"/>
    <mergeCell ref="G300:K300"/>
    <mergeCell ref="G302:K302"/>
    <mergeCell ref="D298:D299"/>
    <mergeCell ref="E298:E299"/>
    <mergeCell ref="F298:F299"/>
    <mergeCell ref="G298:G299"/>
    <mergeCell ref="H298:H299"/>
    <mergeCell ref="I298:I299"/>
    <mergeCell ref="J298:J299"/>
    <mergeCell ref="K298:K299"/>
    <mergeCell ref="L295:O295"/>
    <mergeCell ref="P295:S295"/>
    <mergeCell ref="T295:W295"/>
    <mergeCell ref="X295:AA295"/>
    <mergeCell ref="AB295:AE295"/>
    <mergeCell ref="AF295:AI295"/>
    <mergeCell ref="L296:L297"/>
    <mergeCell ref="M296:M297"/>
    <mergeCell ref="N296:N297"/>
    <mergeCell ref="O296:O297"/>
    <mergeCell ref="P296:P297"/>
    <mergeCell ref="Q296:Q297"/>
    <mergeCell ref="R296:R297"/>
    <mergeCell ref="S296:S297"/>
    <mergeCell ref="T296:T297"/>
    <mergeCell ref="U296:U297"/>
    <mergeCell ref="V296:V297"/>
    <mergeCell ref="W296:W297"/>
    <mergeCell ref="X296:X297"/>
    <mergeCell ref="Y296:Y297"/>
    <mergeCell ref="Z296:Z297"/>
    <mergeCell ref="AA296:AA297"/>
    <mergeCell ref="AB296:AB297"/>
    <mergeCell ref="AC296:AC297"/>
    <mergeCell ref="L299:O299"/>
    <mergeCell ref="G301:K301"/>
    <mergeCell ref="L301:O301"/>
    <mergeCell ref="P301:S301"/>
    <mergeCell ref="T301:W301"/>
    <mergeCell ref="X301:AA301"/>
    <mergeCell ref="AB301:AE301"/>
    <mergeCell ref="AF301:AI301"/>
    <mergeCell ref="AD296:AD297"/>
    <mergeCell ref="AE296:AE297"/>
    <mergeCell ref="AF296:AF297"/>
    <mergeCell ref="AG296:AG297"/>
    <mergeCell ref="AH296:AH297"/>
    <mergeCell ref="AI296:AI297"/>
    <mergeCell ref="P299:S299"/>
    <mergeCell ref="T299:W299"/>
    <mergeCell ref="X299:AA299"/>
    <mergeCell ref="AB299:AE299"/>
    <mergeCell ref="AF299:AI299"/>
    <mergeCell ref="L302:O302"/>
    <mergeCell ref="P302:S302"/>
    <mergeCell ref="T302:W302"/>
    <mergeCell ref="X302:AA302"/>
    <mergeCell ref="AB302:AE302"/>
    <mergeCell ref="AF302:AI302"/>
    <mergeCell ref="X315:AI315"/>
    <mergeCell ref="L300:O300"/>
    <mergeCell ref="P300:S300"/>
    <mergeCell ref="T300:W300"/>
    <mergeCell ref="X300:AA300"/>
    <mergeCell ref="AB300:AE300"/>
    <mergeCell ref="AF300:AI300"/>
  </mergeCells>
  <phoneticPr fontId="61" type="noConversion"/>
  <conditionalFormatting sqref="H21:AI29 L71:AI76 H71:K77 L77:R77 U77:AI77 S77:T78 Y78 H120:O120 AB120:AC120 AF120:AG121 T120:V122 Z120:AA125 P120:S127 W120:W128 AD120:AE128 AH120:AI128 H120:K135 X121:Y125 L121:O128 T123:U123 AF123:AG128 AB124:AC128 T126:V126 X126:AA126 Y127:AA128 P128:V128 X128 L129:W129 Y129:AE129 AI129 G130 L130:AI133 L134:S134 U134:AI134 N135:AI135 T173:Y174 Z173:AI177 L173:S182 H173:K185 H174:AI174 X174:Y177 V175:W175 T176:V176 W176:W178 V177:V182 T178 X178:AI178 AB178:AB179 U178:U181 W179:AI182 T180 T182:U182 L183:AI184 N185:AH185 E226 T226:U227 L226:L228 P226:P228 W226:W228 V226:V229 X226:Y231 AF226:AI235 M226:O237 Q226:S237 H226:K238 H227:AI227 U229 T230:V230 W230:W233 L230:L237 P230:P237 V231:V233 T233 X233:AE235 U233:U236 V234:W237 T236 X236:AI237 N238:AH238">
    <cfRule type="cellIs" dxfId="5" priority="50" stopIfTrue="1" operator="equal">
      <formula>0</formula>
    </cfRule>
  </conditionalFormatting>
  <conditionalFormatting sqref="M279:AA279 AD279 AF279:AI279 AB279:AC281 AE279:AE281 H279:K291 X280:Y280 AD281 AF281:AI281 L281:W282 Z281:AA282 AB282:AI282 L283:S283 U283:AI283 L284:AI284 L285:S285 U285:AI285 X286:Y288 AB286:AC288 AF286:AG288 Z288:AA288 AD288:AE288 AH288:AI288 L288:S289 V289:AI289 L290:AI291 H292:AH292">
    <cfRule type="cellIs" dxfId="4" priority="2" stopIfTrue="1" operator="equal">
      <formula>0</formula>
    </cfRule>
  </conditionalFormatting>
  <conditionalFormatting sqref="Z226:AE232">
    <cfRule type="cellIs" dxfId="3" priority="1" stopIfTrue="1" operator="equal">
      <formula>0</formula>
    </cfRule>
  </conditionalFormatting>
  <printOptions horizontalCentered="1"/>
  <pageMargins left="0.25" right="0.25" top="0.75" bottom="0.75" header="0.3" footer="0.3"/>
  <pageSetup paperSize="9" scale="45" firstPageNumber="0" fitToHeight="0" orientation="landscape" horizontalDpi="300" verticalDpi="300" r:id="rId1"/>
  <headerFooter alignWithMargins="0"/>
  <rowBreaks count="5" manualBreakCount="5">
    <brk id="52" max="16383" man="1"/>
    <brk id="101" max="16383" man="1"/>
    <brk id="157" max="16383" man="1"/>
    <brk id="208" max="34" man="1"/>
    <brk id="261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view="pageBreakPreview" zoomScale="80" zoomScaleNormal="100" zoomScaleSheetLayoutView="80" workbookViewId="0">
      <selection activeCell="B1" sqref="B1:D1"/>
    </sheetView>
  </sheetViews>
  <sheetFormatPr defaultRowHeight="13.2"/>
  <cols>
    <col min="1" max="1" width="57.109375" customWidth="1"/>
    <col min="2" max="2" width="26.88671875" customWidth="1"/>
    <col min="3" max="4" width="12.88671875" customWidth="1"/>
    <col min="5" max="5" width="27.44140625" customWidth="1"/>
    <col min="6" max="9" width="8.88671875" customWidth="1"/>
    <col min="10" max="10" width="17" customWidth="1"/>
  </cols>
  <sheetData>
    <row r="1" spans="1:10" ht="26.4" customHeight="1">
      <c r="B1" s="709" t="s">
        <v>282</v>
      </c>
      <c r="C1" s="709"/>
      <c r="D1" s="709"/>
      <c r="G1" t="s">
        <v>233</v>
      </c>
      <c r="H1" s="292" t="s">
        <v>232</v>
      </c>
      <c r="I1" s="293">
        <v>25</v>
      </c>
    </row>
    <row r="2" spans="1:10">
      <c r="G2" s="294">
        <v>0.5</v>
      </c>
      <c r="H2">
        <f>I2*I1</f>
        <v>2250</v>
      </c>
      <c r="I2">
        <f>I5/2</f>
        <v>90</v>
      </c>
    </row>
    <row r="3" spans="1:10">
      <c r="H3" t="s">
        <v>224</v>
      </c>
    </row>
    <row r="4" spans="1:10">
      <c r="H4" s="306" t="s">
        <v>234</v>
      </c>
      <c r="I4" s="306" t="s">
        <v>235</v>
      </c>
    </row>
    <row r="5" spans="1:10" ht="22.8">
      <c r="A5" s="282" t="s">
        <v>214</v>
      </c>
      <c r="B5" s="1"/>
      <c r="C5" s="1"/>
      <c r="D5" s="1"/>
      <c r="E5" s="1"/>
      <c r="F5" s="1"/>
      <c r="G5" s="306" t="s">
        <v>236</v>
      </c>
      <c r="H5" s="306">
        <f>C13</f>
        <v>1100</v>
      </c>
      <c r="I5" s="411">
        <v>180</v>
      </c>
      <c r="J5">
        <v>1100</v>
      </c>
    </row>
    <row r="6" spans="1:10">
      <c r="A6" s="1"/>
      <c r="B6" s="1"/>
      <c r="C6" s="1"/>
      <c r="D6" s="1"/>
      <c r="E6" s="1"/>
      <c r="F6" s="1"/>
      <c r="G6" s="306" t="s">
        <v>237</v>
      </c>
      <c r="H6" s="306"/>
      <c r="I6" s="306">
        <v>10</v>
      </c>
    </row>
    <row r="7" spans="1:10" ht="17.399999999999999">
      <c r="A7" s="283" t="s">
        <v>6</v>
      </c>
      <c r="B7" s="283" t="s">
        <v>7</v>
      </c>
      <c r="C7" s="283"/>
      <c r="D7" s="283"/>
      <c r="E7" s="283"/>
      <c r="F7" s="1"/>
      <c r="G7" s="306" t="s">
        <v>241</v>
      </c>
      <c r="H7" s="306">
        <f>MIN(Stopien1SN!AM6:AM9)</f>
        <v>206</v>
      </c>
      <c r="I7" s="306"/>
    </row>
    <row r="8" spans="1:10" ht="15">
      <c r="A8" s="3" t="s">
        <v>215</v>
      </c>
      <c r="B8" s="6" t="s">
        <v>126</v>
      </c>
      <c r="C8" s="4"/>
      <c r="D8" s="4"/>
      <c r="E8" s="4"/>
      <c r="F8" s="4"/>
      <c r="G8" s="307" t="s">
        <v>242</v>
      </c>
      <c r="H8" s="307">
        <f>H5+H7</f>
        <v>1306</v>
      </c>
    </row>
    <row r="9" spans="1:10" ht="15">
      <c r="A9" s="3" t="s">
        <v>216</v>
      </c>
      <c r="B9" s="4" t="s">
        <v>227</v>
      </c>
      <c r="C9" s="4"/>
      <c r="D9" s="4"/>
      <c r="E9" s="4"/>
      <c r="F9" s="4"/>
    </row>
    <row r="10" spans="1:10" ht="15">
      <c r="A10" s="3" t="s">
        <v>4</v>
      </c>
      <c r="B10" s="4" t="s">
        <v>225</v>
      </c>
      <c r="C10" s="4"/>
      <c r="D10" s="4"/>
      <c r="E10" s="4"/>
      <c r="F10" s="4"/>
    </row>
    <row r="11" spans="1:10" ht="9" customHeight="1">
      <c r="A11" s="1"/>
      <c r="B11" s="1"/>
      <c r="C11" s="1"/>
      <c r="D11" s="1"/>
      <c r="E11" s="1"/>
      <c r="F11" s="4"/>
    </row>
    <row r="12" spans="1:10" ht="21" customHeight="1" thickBot="1">
      <c r="A12" s="284"/>
      <c r="B12" s="284"/>
      <c r="C12" s="284"/>
      <c r="D12" s="284"/>
      <c r="E12" s="284"/>
      <c r="F12" s="284"/>
    </row>
    <row r="13" spans="1:10" ht="21" customHeight="1" thickBot="1">
      <c r="A13" s="710" t="s">
        <v>217</v>
      </c>
      <c r="B13" s="711"/>
      <c r="C13" s="286">
        <f>Stopien1SN!G244</f>
        <v>1100</v>
      </c>
      <c r="D13" s="285" t="s">
        <v>218</v>
      </c>
      <c r="G13" s="412">
        <f>Informacje_SN!C13/'nie dot 2'!C13</f>
        <v>0.60109289617486339</v>
      </c>
    </row>
    <row r="14" spans="1:10" ht="63.75" customHeight="1" thickBot="1">
      <c r="A14" s="707" t="s">
        <v>219</v>
      </c>
      <c r="B14" s="708"/>
      <c r="C14" s="410">
        <f>H8/I1</f>
        <v>52.24</v>
      </c>
      <c r="D14" s="285" t="s">
        <v>23</v>
      </c>
      <c r="F14" s="290"/>
      <c r="G14" s="287">
        <f>C14/I5</f>
        <v>0.29022222222222221</v>
      </c>
      <c r="H14" t="s">
        <v>248</v>
      </c>
    </row>
    <row r="15" spans="1:10" ht="72.75" customHeight="1" thickBot="1">
      <c r="A15" s="707" t="s">
        <v>220</v>
      </c>
      <c r="B15" s="708"/>
      <c r="C15" s="410">
        <f>'[1]Podział dyscyplin (plan9)'!$C$90</f>
        <v>173</v>
      </c>
      <c r="D15" s="285" t="s">
        <v>23</v>
      </c>
      <c r="E15" s="291" t="s">
        <v>277</v>
      </c>
    </row>
    <row r="16" spans="1:10" ht="48" customHeight="1" thickBot="1">
      <c r="A16" s="707" t="s">
        <v>221</v>
      </c>
      <c r="B16" s="708"/>
      <c r="C16" s="286">
        <f>Stopien1SN!F186+Stopien1SN!F21</f>
        <v>70</v>
      </c>
      <c r="D16" s="285" t="s">
        <v>23</v>
      </c>
      <c r="E16" s="291" t="s">
        <v>230</v>
      </c>
      <c r="G16" s="287">
        <f>C16/$I$5</f>
        <v>0.3888888888888889</v>
      </c>
      <c r="H16" t="s">
        <v>248</v>
      </c>
    </row>
    <row r="17" spans="1:8" ht="77.25" customHeight="1" thickBot="1">
      <c r="A17" s="707" t="s">
        <v>222</v>
      </c>
      <c r="B17" s="708"/>
      <c r="C17" s="286">
        <f>'[1]Podział dyscyplin (plan9)'!$C$93</f>
        <v>159</v>
      </c>
      <c r="D17" s="285" t="s">
        <v>23</v>
      </c>
      <c r="E17" s="291" t="s">
        <v>278</v>
      </c>
      <c r="G17" s="287">
        <f>C17/$I$5</f>
        <v>0.8833333333333333</v>
      </c>
      <c r="H17" t="s">
        <v>248</v>
      </c>
    </row>
    <row r="18" spans="1:8" ht="60" customHeight="1" thickBot="1">
      <c r="A18" s="707" t="s">
        <v>223</v>
      </c>
      <c r="B18" s="708"/>
      <c r="C18" s="705" t="s">
        <v>139</v>
      </c>
      <c r="D18" s="706"/>
    </row>
  </sheetData>
  <mergeCells count="8">
    <mergeCell ref="C18:D18"/>
    <mergeCell ref="A16:B16"/>
    <mergeCell ref="A17:B17"/>
    <mergeCell ref="A18:B18"/>
    <mergeCell ref="B1:D1"/>
    <mergeCell ref="A14:B14"/>
    <mergeCell ref="A13:B13"/>
    <mergeCell ref="A15:B15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S58"/>
  <sheetViews>
    <sheetView zoomScale="90" zoomScaleNormal="90" zoomScaleSheetLayoutView="110" workbookViewId="0">
      <selection activeCell="B40" sqref="B40:J40"/>
    </sheetView>
  </sheetViews>
  <sheetFormatPr defaultRowHeight="15.6"/>
  <cols>
    <col min="1" max="1" width="1.88671875" style="266" customWidth="1"/>
    <col min="2" max="2" width="2.5546875" style="266" customWidth="1"/>
    <col min="3" max="3" width="10.88671875" style="266" customWidth="1"/>
    <col min="4" max="4" width="32.44140625" style="266" customWidth="1"/>
    <col min="5" max="5" width="32.5546875" style="266" customWidth="1"/>
    <col min="6" max="6" width="8.44140625" style="266" customWidth="1"/>
    <col min="7" max="7" width="8" style="266" customWidth="1"/>
    <col min="8" max="8" width="12.44140625" style="266" customWidth="1"/>
    <col min="9" max="9" width="6.5546875" style="266" customWidth="1"/>
    <col min="10" max="10" width="7.109375" style="266" customWidth="1"/>
    <col min="11" max="11" width="0.109375" style="266" hidden="1" customWidth="1"/>
    <col min="12" max="256" width="9.109375" style="266"/>
    <col min="257" max="257" width="1.88671875" style="266" customWidth="1"/>
    <col min="258" max="258" width="2.5546875" style="266" customWidth="1"/>
    <col min="259" max="259" width="10.88671875" style="266" customWidth="1"/>
    <col min="260" max="260" width="32.44140625" style="266" customWidth="1"/>
    <col min="261" max="261" width="32.5546875" style="266" customWidth="1"/>
    <col min="262" max="262" width="6.44140625" style="266" customWidth="1"/>
    <col min="263" max="263" width="8" style="266" customWidth="1"/>
    <col min="264" max="264" width="10.44140625" style="266" customWidth="1"/>
    <col min="265" max="265" width="6.5546875" style="266" customWidth="1"/>
    <col min="266" max="266" width="7.109375" style="266" customWidth="1"/>
    <col min="267" max="267" width="0" style="266" hidden="1" customWidth="1"/>
    <col min="268" max="512" width="9.109375" style="266"/>
    <col min="513" max="513" width="1.88671875" style="266" customWidth="1"/>
    <col min="514" max="514" width="2.5546875" style="266" customWidth="1"/>
    <col min="515" max="515" width="10.88671875" style="266" customWidth="1"/>
    <col min="516" max="516" width="32.44140625" style="266" customWidth="1"/>
    <col min="517" max="517" width="32.5546875" style="266" customWidth="1"/>
    <col min="518" max="518" width="6.44140625" style="266" customWidth="1"/>
    <col min="519" max="519" width="8" style="266" customWidth="1"/>
    <col min="520" max="520" width="10.44140625" style="266" customWidth="1"/>
    <col min="521" max="521" width="6.5546875" style="266" customWidth="1"/>
    <col min="522" max="522" width="7.109375" style="266" customWidth="1"/>
    <col min="523" max="523" width="0" style="266" hidden="1" customWidth="1"/>
    <col min="524" max="768" width="9.109375" style="266"/>
    <col min="769" max="769" width="1.88671875" style="266" customWidth="1"/>
    <col min="770" max="770" width="2.5546875" style="266" customWidth="1"/>
    <col min="771" max="771" width="10.88671875" style="266" customWidth="1"/>
    <col min="772" max="772" width="32.44140625" style="266" customWidth="1"/>
    <col min="773" max="773" width="32.5546875" style="266" customWidth="1"/>
    <col min="774" max="774" width="6.44140625" style="266" customWidth="1"/>
    <col min="775" max="775" width="8" style="266" customWidth="1"/>
    <col min="776" max="776" width="10.44140625" style="266" customWidth="1"/>
    <col min="777" max="777" width="6.5546875" style="266" customWidth="1"/>
    <col min="778" max="778" width="7.109375" style="266" customWidth="1"/>
    <col min="779" max="779" width="0" style="266" hidden="1" customWidth="1"/>
    <col min="780" max="1024" width="9.109375" style="266"/>
    <col min="1025" max="1025" width="1.88671875" style="266" customWidth="1"/>
    <col min="1026" max="1026" width="2.5546875" style="266" customWidth="1"/>
    <col min="1027" max="1027" width="10.88671875" style="266" customWidth="1"/>
    <col min="1028" max="1028" width="32.44140625" style="266" customWidth="1"/>
    <col min="1029" max="1029" width="32.5546875" style="266" customWidth="1"/>
    <col min="1030" max="1030" width="6.44140625" style="266" customWidth="1"/>
    <col min="1031" max="1031" width="8" style="266" customWidth="1"/>
    <col min="1032" max="1032" width="10.44140625" style="266" customWidth="1"/>
    <col min="1033" max="1033" width="6.5546875" style="266" customWidth="1"/>
    <col min="1034" max="1034" width="7.109375" style="266" customWidth="1"/>
    <col min="1035" max="1035" width="0" style="266" hidden="1" customWidth="1"/>
    <col min="1036" max="1280" width="9.109375" style="266"/>
    <col min="1281" max="1281" width="1.88671875" style="266" customWidth="1"/>
    <col min="1282" max="1282" width="2.5546875" style="266" customWidth="1"/>
    <col min="1283" max="1283" width="10.88671875" style="266" customWidth="1"/>
    <col min="1284" max="1284" width="32.44140625" style="266" customWidth="1"/>
    <col min="1285" max="1285" width="32.5546875" style="266" customWidth="1"/>
    <col min="1286" max="1286" width="6.44140625" style="266" customWidth="1"/>
    <col min="1287" max="1287" width="8" style="266" customWidth="1"/>
    <col min="1288" max="1288" width="10.44140625" style="266" customWidth="1"/>
    <col min="1289" max="1289" width="6.5546875" style="266" customWidth="1"/>
    <col min="1290" max="1290" width="7.109375" style="266" customWidth="1"/>
    <col min="1291" max="1291" width="0" style="266" hidden="1" customWidth="1"/>
    <col min="1292" max="1536" width="9.109375" style="266"/>
    <col min="1537" max="1537" width="1.88671875" style="266" customWidth="1"/>
    <col min="1538" max="1538" width="2.5546875" style="266" customWidth="1"/>
    <col min="1539" max="1539" width="10.88671875" style="266" customWidth="1"/>
    <col min="1540" max="1540" width="32.44140625" style="266" customWidth="1"/>
    <col min="1541" max="1541" width="32.5546875" style="266" customWidth="1"/>
    <col min="1542" max="1542" width="6.44140625" style="266" customWidth="1"/>
    <col min="1543" max="1543" width="8" style="266" customWidth="1"/>
    <col min="1544" max="1544" width="10.44140625" style="266" customWidth="1"/>
    <col min="1545" max="1545" width="6.5546875" style="266" customWidth="1"/>
    <col min="1546" max="1546" width="7.109375" style="266" customWidth="1"/>
    <col min="1547" max="1547" width="0" style="266" hidden="1" customWidth="1"/>
    <col min="1548" max="1792" width="9.109375" style="266"/>
    <col min="1793" max="1793" width="1.88671875" style="266" customWidth="1"/>
    <col min="1794" max="1794" width="2.5546875" style="266" customWidth="1"/>
    <col min="1795" max="1795" width="10.88671875" style="266" customWidth="1"/>
    <col min="1796" max="1796" width="32.44140625" style="266" customWidth="1"/>
    <col min="1797" max="1797" width="32.5546875" style="266" customWidth="1"/>
    <col min="1798" max="1798" width="6.44140625" style="266" customWidth="1"/>
    <col min="1799" max="1799" width="8" style="266" customWidth="1"/>
    <col min="1800" max="1800" width="10.44140625" style="266" customWidth="1"/>
    <col min="1801" max="1801" width="6.5546875" style="266" customWidth="1"/>
    <col min="1802" max="1802" width="7.109375" style="266" customWidth="1"/>
    <col min="1803" max="1803" width="0" style="266" hidden="1" customWidth="1"/>
    <col min="1804" max="2048" width="9.109375" style="266"/>
    <col min="2049" max="2049" width="1.88671875" style="266" customWidth="1"/>
    <col min="2050" max="2050" width="2.5546875" style="266" customWidth="1"/>
    <col min="2051" max="2051" width="10.88671875" style="266" customWidth="1"/>
    <col min="2052" max="2052" width="32.44140625" style="266" customWidth="1"/>
    <col min="2053" max="2053" width="32.5546875" style="266" customWidth="1"/>
    <col min="2054" max="2054" width="6.44140625" style="266" customWidth="1"/>
    <col min="2055" max="2055" width="8" style="266" customWidth="1"/>
    <col min="2056" max="2056" width="10.44140625" style="266" customWidth="1"/>
    <col min="2057" max="2057" width="6.5546875" style="266" customWidth="1"/>
    <col min="2058" max="2058" width="7.109375" style="266" customWidth="1"/>
    <col min="2059" max="2059" width="0" style="266" hidden="1" customWidth="1"/>
    <col min="2060" max="2304" width="9.109375" style="266"/>
    <col min="2305" max="2305" width="1.88671875" style="266" customWidth="1"/>
    <col min="2306" max="2306" width="2.5546875" style="266" customWidth="1"/>
    <col min="2307" max="2307" width="10.88671875" style="266" customWidth="1"/>
    <col min="2308" max="2308" width="32.44140625" style="266" customWidth="1"/>
    <col min="2309" max="2309" width="32.5546875" style="266" customWidth="1"/>
    <col min="2310" max="2310" width="6.44140625" style="266" customWidth="1"/>
    <col min="2311" max="2311" width="8" style="266" customWidth="1"/>
    <col min="2312" max="2312" width="10.44140625" style="266" customWidth="1"/>
    <col min="2313" max="2313" width="6.5546875" style="266" customWidth="1"/>
    <col min="2314" max="2314" width="7.109375" style="266" customWidth="1"/>
    <col min="2315" max="2315" width="0" style="266" hidden="1" customWidth="1"/>
    <col min="2316" max="2560" width="9.109375" style="266"/>
    <col min="2561" max="2561" width="1.88671875" style="266" customWidth="1"/>
    <col min="2562" max="2562" width="2.5546875" style="266" customWidth="1"/>
    <col min="2563" max="2563" width="10.88671875" style="266" customWidth="1"/>
    <col min="2564" max="2564" width="32.44140625" style="266" customWidth="1"/>
    <col min="2565" max="2565" width="32.5546875" style="266" customWidth="1"/>
    <col min="2566" max="2566" width="6.44140625" style="266" customWidth="1"/>
    <col min="2567" max="2567" width="8" style="266" customWidth="1"/>
    <col min="2568" max="2568" width="10.44140625" style="266" customWidth="1"/>
    <col min="2569" max="2569" width="6.5546875" style="266" customWidth="1"/>
    <col min="2570" max="2570" width="7.109375" style="266" customWidth="1"/>
    <col min="2571" max="2571" width="0" style="266" hidden="1" customWidth="1"/>
    <col min="2572" max="2816" width="9.109375" style="266"/>
    <col min="2817" max="2817" width="1.88671875" style="266" customWidth="1"/>
    <col min="2818" max="2818" width="2.5546875" style="266" customWidth="1"/>
    <col min="2819" max="2819" width="10.88671875" style="266" customWidth="1"/>
    <col min="2820" max="2820" width="32.44140625" style="266" customWidth="1"/>
    <col min="2821" max="2821" width="32.5546875" style="266" customWidth="1"/>
    <col min="2822" max="2822" width="6.44140625" style="266" customWidth="1"/>
    <col min="2823" max="2823" width="8" style="266" customWidth="1"/>
    <col min="2824" max="2824" width="10.44140625" style="266" customWidth="1"/>
    <col min="2825" max="2825" width="6.5546875" style="266" customWidth="1"/>
    <col min="2826" max="2826" width="7.109375" style="266" customWidth="1"/>
    <col min="2827" max="2827" width="0" style="266" hidden="1" customWidth="1"/>
    <col min="2828" max="3072" width="9.109375" style="266"/>
    <col min="3073" max="3073" width="1.88671875" style="266" customWidth="1"/>
    <col min="3074" max="3074" width="2.5546875" style="266" customWidth="1"/>
    <col min="3075" max="3075" width="10.88671875" style="266" customWidth="1"/>
    <col min="3076" max="3076" width="32.44140625" style="266" customWidth="1"/>
    <col min="3077" max="3077" width="32.5546875" style="266" customWidth="1"/>
    <col min="3078" max="3078" width="6.44140625" style="266" customWidth="1"/>
    <col min="3079" max="3079" width="8" style="266" customWidth="1"/>
    <col min="3080" max="3080" width="10.44140625" style="266" customWidth="1"/>
    <col min="3081" max="3081" width="6.5546875" style="266" customWidth="1"/>
    <col min="3082" max="3082" width="7.109375" style="266" customWidth="1"/>
    <col min="3083" max="3083" width="0" style="266" hidden="1" customWidth="1"/>
    <col min="3084" max="3328" width="9.109375" style="266"/>
    <col min="3329" max="3329" width="1.88671875" style="266" customWidth="1"/>
    <col min="3330" max="3330" width="2.5546875" style="266" customWidth="1"/>
    <col min="3331" max="3331" width="10.88671875" style="266" customWidth="1"/>
    <col min="3332" max="3332" width="32.44140625" style="266" customWidth="1"/>
    <col min="3333" max="3333" width="32.5546875" style="266" customWidth="1"/>
    <col min="3334" max="3334" width="6.44140625" style="266" customWidth="1"/>
    <col min="3335" max="3335" width="8" style="266" customWidth="1"/>
    <col min="3336" max="3336" width="10.44140625" style="266" customWidth="1"/>
    <col min="3337" max="3337" width="6.5546875" style="266" customWidth="1"/>
    <col min="3338" max="3338" width="7.109375" style="266" customWidth="1"/>
    <col min="3339" max="3339" width="0" style="266" hidden="1" customWidth="1"/>
    <col min="3340" max="3584" width="9.109375" style="266"/>
    <col min="3585" max="3585" width="1.88671875" style="266" customWidth="1"/>
    <col min="3586" max="3586" width="2.5546875" style="266" customWidth="1"/>
    <col min="3587" max="3587" width="10.88671875" style="266" customWidth="1"/>
    <col min="3588" max="3588" width="32.44140625" style="266" customWidth="1"/>
    <col min="3589" max="3589" width="32.5546875" style="266" customWidth="1"/>
    <col min="3590" max="3590" width="6.44140625" style="266" customWidth="1"/>
    <col min="3591" max="3591" width="8" style="266" customWidth="1"/>
    <col min="3592" max="3592" width="10.44140625" style="266" customWidth="1"/>
    <col min="3593" max="3593" width="6.5546875" style="266" customWidth="1"/>
    <col min="3594" max="3594" width="7.109375" style="266" customWidth="1"/>
    <col min="3595" max="3595" width="0" style="266" hidden="1" customWidth="1"/>
    <col min="3596" max="3840" width="9.109375" style="266"/>
    <col min="3841" max="3841" width="1.88671875" style="266" customWidth="1"/>
    <col min="3842" max="3842" width="2.5546875" style="266" customWidth="1"/>
    <col min="3843" max="3843" width="10.88671875" style="266" customWidth="1"/>
    <col min="3844" max="3844" width="32.44140625" style="266" customWidth="1"/>
    <col min="3845" max="3845" width="32.5546875" style="266" customWidth="1"/>
    <col min="3846" max="3846" width="6.44140625" style="266" customWidth="1"/>
    <col min="3847" max="3847" width="8" style="266" customWidth="1"/>
    <col min="3848" max="3848" width="10.44140625" style="266" customWidth="1"/>
    <col min="3849" max="3849" width="6.5546875" style="266" customWidth="1"/>
    <col min="3850" max="3850" width="7.109375" style="266" customWidth="1"/>
    <col min="3851" max="3851" width="0" style="266" hidden="1" customWidth="1"/>
    <col min="3852" max="4096" width="9.109375" style="266"/>
    <col min="4097" max="4097" width="1.88671875" style="266" customWidth="1"/>
    <col min="4098" max="4098" width="2.5546875" style="266" customWidth="1"/>
    <col min="4099" max="4099" width="10.88671875" style="266" customWidth="1"/>
    <col min="4100" max="4100" width="32.44140625" style="266" customWidth="1"/>
    <col min="4101" max="4101" width="32.5546875" style="266" customWidth="1"/>
    <col min="4102" max="4102" width="6.44140625" style="266" customWidth="1"/>
    <col min="4103" max="4103" width="8" style="266" customWidth="1"/>
    <col min="4104" max="4104" width="10.44140625" style="266" customWidth="1"/>
    <col min="4105" max="4105" width="6.5546875" style="266" customWidth="1"/>
    <col min="4106" max="4106" width="7.109375" style="266" customWidth="1"/>
    <col min="4107" max="4107" width="0" style="266" hidden="1" customWidth="1"/>
    <col min="4108" max="4352" width="9.109375" style="266"/>
    <col min="4353" max="4353" width="1.88671875" style="266" customWidth="1"/>
    <col min="4354" max="4354" width="2.5546875" style="266" customWidth="1"/>
    <col min="4355" max="4355" width="10.88671875" style="266" customWidth="1"/>
    <col min="4356" max="4356" width="32.44140625" style="266" customWidth="1"/>
    <col min="4357" max="4357" width="32.5546875" style="266" customWidth="1"/>
    <col min="4358" max="4358" width="6.44140625" style="266" customWidth="1"/>
    <col min="4359" max="4359" width="8" style="266" customWidth="1"/>
    <col min="4360" max="4360" width="10.44140625" style="266" customWidth="1"/>
    <col min="4361" max="4361" width="6.5546875" style="266" customWidth="1"/>
    <col min="4362" max="4362" width="7.109375" style="266" customWidth="1"/>
    <col min="4363" max="4363" width="0" style="266" hidden="1" customWidth="1"/>
    <col min="4364" max="4608" width="9.109375" style="266"/>
    <col min="4609" max="4609" width="1.88671875" style="266" customWidth="1"/>
    <col min="4610" max="4610" width="2.5546875" style="266" customWidth="1"/>
    <col min="4611" max="4611" width="10.88671875" style="266" customWidth="1"/>
    <col min="4612" max="4612" width="32.44140625" style="266" customWidth="1"/>
    <col min="4613" max="4613" width="32.5546875" style="266" customWidth="1"/>
    <col min="4614" max="4614" width="6.44140625" style="266" customWidth="1"/>
    <col min="4615" max="4615" width="8" style="266" customWidth="1"/>
    <col min="4616" max="4616" width="10.44140625" style="266" customWidth="1"/>
    <col min="4617" max="4617" width="6.5546875" style="266" customWidth="1"/>
    <col min="4618" max="4618" width="7.109375" style="266" customWidth="1"/>
    <col min="4619" max="4619" width="0" style="266" hidden="1" customWidth="1"/>
    <col min="4620" max="4864" width="9.109375" style="266"/>
    <col min="4865" max="4865" width="1.88671875" style="266" customWidth="1"/>
    <col min="4866" max="4866" width="2.5546875" style="266" customWidth="1"/>
    <col min="4867" max="4867" width="10.88671875" style="266" customWidth="1"/>
    <col min="4868" max="4868" width="32.44140625" style="266" customWidth="1"/>
    <col min="4869" max="4869" width="32.5546875" style="266" customWidth="1"/>
    <col min="4870" max="4870" width="6.44140625" style="266" customWidth="1"/>
    <col min="4871" max="4871" width="8" style="266" customWidth="1"/>
    <col min="4872" max="4872" width="10.44140625" style="266" customWidth="1"/>
    <col min="4873" max="4873" width="6.5546875" style="266" customWidth="1"/>
    <col min="4874" max="4874" width="7.109375" style="266" customWidth="1"/>
    <col min="4875" max="4875" width="0" style="266" hidden="1" customWidth="1"/>
    <col min="4876" max="5120" width="9.109375" style="266"/>
    <col min="5121" max="5121" width="1.88671875" style="266" customWidth="1"/>
    <col min="5122" max="5122" width="2.5546875" style="266" customWidth="1"/>
    <col min="5123" max="5123" width="10.88671875" style="266" customWidth="1"/>
    <col min="5124" max="5124" width="32.44140625" style="266" customWidth="1"/>
    <col min="5125" max="5125" width="32.5546875" style="266" customWidth="1"/>
    <col min="5126" max="5126" width="6.44140625" style="266" customWidth="1"/>
    <col min="5127" max="5127" width="8" style="266" customWidth="1"/>
    <col min="5128" max="5128" width="10.44140625" style="266" customWidth="1"/>
    <col min="5129" max="5129" width="6.5546875" style="266" customWidth="1"/>
    <col min="5130" max="5130" width="7.109375" style="266" customWidth="1"/>
    <col min="5131" max="5131" width="0" style="266" hidden="1" customWidth="1"/>
    <col min="5132" max="5376" width="9.109375" style="266"/>
    <col min="5377" max="5377" width="1.88671875" style="266" customWidth="1"/>
    <col min="5378" max="5378" width="2.5546875" style="266" customWidth="1"/>
    <col min="5379" max="5379" width="10.88671875" style="266" customWidth="1"/>
    <col min="5380" max="5380" width="32.44140625" style="266" customWidth="1"/>
    <col min="5381" max="5381" width="32.5546875" style="266" customWidth="1"/>
    <col min="5382" max="5382" width="6.44140625" style="266" customWidth="1"/>
    <col min="5383" max="5383" width="8" style="266" customWidth="1"/>
    <col min="5384" max="5384" width="10.44140625" style="266" customWidth="1"/>
    <col min="5385" max="5385" width="6.5546875" style="266" customWidth="1"/>
    <col min="5386" max="5386" width="7.109375" style="266" customWidth="1"/>
    <col min="5387" max="5387" width="0" style="266" hidden="1" customWidth="1"/>
    <col min="5388" max="5632" width="9.109375" style="266"/>
    <col min="5633" max="5633" width="1.88671875" style="266" customWidth="1"/>
    <col min="5634" max="5634" width="2.5546875" style="266" customWidth="1"/>
    <col min="5635" max="5635" width="10.88671875" style="266" customWidth="1"/>
    <col min="5636" max="5636" width="32.44140625" style="266" customWidth="1"/>
    <col min="5637" max="5637" width="32.5546875" style="266" customWidth="1"/>
    <col min="5638" max="5638" width="6.44140625" style="266" customWidth="1"/>
    <col min="5639" max="5639" width="8" style="266" customWidth="1"/>
    <col min="5640" max="5640" width="10.44140625" style="266" customWidth="1"/>
    <col min="5641" max="5641" width="6.5546875" style="266" customWidth="1"/>
    <col min="5642" max="5642" width="7.109375" style="266" customWidth="1"/>
    <col min="5643" max="5643" width="0" style="266" hidden="1" customWidth="1"/>
    <col min="5644" max="5888" width="9.109375" style="266"/>
    <col min="5889" max="5889" width="1.88671875" style="266" customWidth="1"/>
    <col min="5890" max="5890" width="2.5546875" style="266" customWidth="1"/>
    <col min="5891" max="5891" width="10.88671875" style="266" customWidth="1"/>
    <col min="5892" max="5892" width="32.44140625" style="266" customWidth="1"/>
    <col min="5893" max="5893" width="32.5546875" style="266" customWidth="1"/>
    <col min="5894" max="5894" width="6.44140625" style="266" customWidth="1"/>
    <col min="5895" max="5895" width="8" style="266" customWidth="1"/>
    <col min="5896" max="5896" width="10.44140625" style="266" customWidth="1"/>
    <col min="5897" max="5897" width="6.5546875" style="266" customWidth="1"/>
    <col min="5898" max="5898" width="7.109375" style="266" customWidth="1"/>
    <col min="5899" max="5899" width="0" style="266" hidden="1" customWidth="1"/>
    <col min="5900" max="6144" width="9.109375" style="266"/>
    <col min="6145" max="6145" width="1.88671875" style="266" customWidth="1"/>
    <col min="6146" max="6146" width="2.5546875" style="266" customWidth="1"/>
    <col min="6147" max="6147" width="10.88671875" style="266" customWidth="1"/>
    <col min="6148" max="6148" width="32.44140625" style="266" customWidth="1"/>
    <col min="6149" max="6149" width="32.5546875" style="266" customWidth="1"/>
    <col min="6150" max="6150" width="6.44140625" style="266" customWidth="1"/>
    <col min="6151" max="6151" width="8" style="266" customWidth="1"/>
    <col min="6152" max="6152" width="10.44140625" style="266" customWidth="1"/>
    <col min="6153" max="6153" width="6.5546875" style="266" customWidth="1"/>
    <col min="6154" max="6154" width="7.109375" style="266" customWidth="1"/>
    <col min="6155" max="6155" width="0" style="266" hidden="1" customWidth="1"/>
    <col min="6156" max="6400" width="9.109375" style="266"/>
    <col min="6401" max="6401" width="1.88671875" style="266" customWidth="1"/>
    <col min="6402" max="6402" width="2.5546875" style="266" customWidth="1"/>
    <col min="6403" max="6403" width="10.88671875" style="266" customWidth="1"/>
    <col min="6404" max="6404" width="32.44140625" style="266" customWidth="1"/>
    <col min="6405" max="6405" width="32.5546875" style="266" customWidth="1"/>
    <col min="6406" max="6406" width="6.44140625" style="266" customWidth="1"/>
    <col min="6407" max="6407" width="8" style="266" customWidth="1"/>
    <col min="6408" max="6408" width="10.44140625" style="266" customWidth="1"/>
    <col min="6409" max="6409" width="6.5546875" style="266" customWidth="1"/>
    <col min="6410" max="6410" width="7.109375" style="266" customWidth="1"/>
    <col min="6411" max="6411" width="0" style="266" hidden="1" customWidth="1"/>
    <col min="6412" max="6656" width="9.109375" style="266"/>
    <col min="6657" max="6657" width="1.88671875" style="266" customWidth="1"/>
    <col min="6658" max="6658" width="2.5546875" style="266" customWidth="1"/>
    <col min="6659" max="6659" width="10.88671875" style="266" customWidth="1"/>
    <col min="6660" max="6660" width="32.44140625" style="266" customWidth="1"/>
    <col min="6661" max="6661" width="32.5546875" style="266" customWidth="1"/>
    <col min="6662" max="6662" width="6.44140625" style="266" customWidth="1"/>
    <col min="6663" max="6663" width="8" style="266" customWidth="1"/>
    <col min="6664" max="6664" width="10.44140625" style="266" customWidth="1"/>
    <col min="6665" max="6665" width="6.5546875" style="266" customWidth="1"/>
    <col min="6666" max="6666" width="7.109375" style="266" customWidth="1"/>
    <col min="6667" max="6667" width="0" style="266" hidden="1" customWidth="1"/>
    <col min="6668" max="6912" width="9.109375" style="266"/>
    <col min="6913" max="6913" width="1.88671875" style="266" customWidth="1"/>
    <col min="6914" max="6914" width="2.5546875" style="266" customWidth="1"/>
    <col min="6915" max="6915" width="10.88671875" style="266" customWidth="1"/>
    <col min="6916" max="6916" width="32.44140625" style="266" customWidth="1"/>
    <col min="6917" max="6917" width="32.5546875" style="266" customWidth="1"/>
    <col min="6918" max="6918" width="6.44140625" style="266" customWidth="1"/>
    <col min="6919" max="6919" width="8" style="266" customWidth="1"/>
    <col min="6920" max="6920" width="10.44140625" style="266" customWidth="1"/>
    <col min="6921" max="6921" width="6.5546875" style="266" customWidth="1"/>
    <col min="6922" max="6922" width="7.109375" style="266" customWidth="1"/>
    <col min="6923" max="6923" width="0" style="266" hidden="1" customWidth="1"/>
    <col min="6924" max="7168" width="9.109375" style="266"/>
    <col min="7169" max="7169" width="1.88671875" style="266" customWidth="1"/>
    <col min="7170" max="7170" width="2.5546875" style="266" customWidth="1"/>
    <col min="7171" max="7171" width="10.88671875" style="266" customWidth="1"/>
    <col min="7172" max="7172" width="32.44140625" style="266" customWidth="1"/>
    <col min="7173" max="7173" width="32.5546875" style="266" customWidth="1"/>
    <col min="7174" max="7174" width="6.44140625" style="266" customWidth="1"/>
    <col min="7175" max="7175" width="8" style="266" customWidth="1"/>
    <col min="7176" max="7176" width="10.44140625" style="266" customWidth="1"/>
    <col min="7177" max="7177" width="6.5546875" style="266" customWidth="1"/>
    <col min="7178" max="7178" width="7.109375" style="266" customWidth="1"/>
    <col min="7179" max="7179" width="0" style="266" hidden="1" customWidth="1"/>
    <col min="7180" max="7424" width="9.109375" style="266"/>
    <col min="7425" max="7425" width="1.88671875" style="266" customWidth="1"/>
    <col min="7426" max="7426" width="2.5546875" style="266" customWidth="1"/>
    <col min="7427" max="7427" width="10.88671875" style="266" customWidth="1"/>
    <col min="7428" max="7428" width="32.44140625" style="266" customWidth="1"/>
    <col min="7429" max="7429" width="32.5546875" style="266" customWidth="1"/>
    <col min="7430" max="7430" width="6.44140625" style="266" customWidth="1"/>
    <col min="7431" max="7431" width="8" style="266" customWidth="1"/>
    <col min="7432" max="7432" width="10.44140625" style="266" customWidth="1"/>
    <col min="7433" max="7433" width="6.5546875" style="266" customWidth="1"/>
    <col min="7434" max="7434" width="7.109375" style="266" customWidth="1"/>
    <col min="7435" max="7435" width="0" style="266" hidden="1" customWidth="1"/>
    <col min="7436" max="7680" width="9.109375" style="266"/>
    <col min="7681" max="7681" width="1.88671875" style="266" customWidth="1"/>
    <col min="7682" max="7682" width="2.5546875" style="266" customWidth="1"/>
    <col min="7683" max="7683" width="10.88671875" style="266" customWidth="1"/>
    <col min="7684" max="7684" width="32.44140625" style="266" customWidth="1"/>
    <col min="7685" max="7685" width="32.5546875" style="266" customWidth="1"/>
    <col min="7686" max="7686" width="6.44140625" style="266" customWidth="1"/>
    <col min="7687" max="7687" width="8" style="266" customWidth="1"/>
    <col min="7688" max="7688" width="10.44140625" style="266" customWidth="1"/>
    <col min="7689" max="7689" width="6.5546875" style="266" customWidth="1"/>
    <col min="7690" max="7690" width="7.109375" style="266" customWidth="1"/>
    <col min="7691" max="7691" width="0" style="266" hidden="1" customWidth="1"/>
    <col min="7692" max="7936" width="9.109375" style="266"/>
    <col min="7937" max="7937" width="1.88671875" style="266" customWidth="1"/>
    <col min="7938" max="7938" width="2.5546875" style="266" customWidth="1"/>
    <col min="7939" max="7939" width="10.88671875" style="266" customWidth="1"/>
    <col min="7940" max="7940" width="32.44140625" style="266" customWidth="1"/>
    <col min="7941" max="7941" width="32.5546875" style="266" customWidth="1"/>
    <col min="7942" max="7942" width="6.44140625" style="266" customWidth="1"/>
    <col min="7943" max="7943" width="8" style="266" customWidth="1"/>
    <col min="7944" max="7944" width="10.44140625" style="266" customWidth="1"/>
    <col min="7945" max="7945" width="6.5546875" style="266" customWidth="1"/>
    <col min="7946" max="7946" width="7.109375" style="266" customWidth="1"/>
    <col min="7947" max="7947" width="0" style="266" hidden="1" customWidth="1"/>
    <col min="7948" max="8192" width="9.109375" style="266"/>
    <col min="8193" max="8193" width="1.88671875" style="266" customWidth="1"/>
    <col min="8194" max="8194" width="2.5546875" style="266" customWidth="1"/>
    <col min="8195" max="8195" width="10.88671875" style="266" customWidth="1"/>
    <col min="8196" max="8196" width="32.44140625" style="266" customWidth="1"/>
    <col min="8197" max="8197" width="32.5546875" style="266" customWidth="1"/>
    <col min="8198" max="8198" width="6.44140625" style="266" customWidth="1"/>
    <col min="8199" max="8199" width="8" style="266" customWidth="1"/>
    <col min="8200" max="8200" width="10.44140625" style="266" customWidth="1"/>
    <col min="8201" max="8201" width="6.5546875" style="266" customWidth="1"/>
    <col min="8202" max="8202" width="7.109375" style="266" customWidth="1"/>
    <col min="8203" max="8203" width="0" style="266" hidden="1" customWidth="1"/>
    <col min="8204" max="8448" width="9.109375" style="266"/>
    <col min="8449" max="8449" width="1.88671875" style="266" customWidth="1"/>
    <col min="8450" max="8450" width="2.5546875" style="266" customWidth="1"/>
    <col min="8451" max="8451" width="10.88671875" style="266" customWidth="1"/>
    <col min="8452" max="8452" width="32.44140625" style="266" customWidth="1"/>
    <col min="8453" max="8453" width="32.5546875" style="266" customWidth="1"/>
    <col min="8454" max="8454" width="6.44140625" style="266" customWidth="1"/>
    <col min="8455" max="8455" width="8" style="266" customWidth="1"/>
    <col min="8456" max="8456" width="10.44140625" style="266" customWidth="1"/>
    <col min="8457" max="8457" width="6.5546875" style="266" customWidth="1"/>
    <col min="8458" max="8458" width="7.109375" style="266" customWidth="1"/>
    <col min="8459" max="8459" width="0" style="266" hidden="1" customWidth="1"/>
    <col min="8460" max="8704" width="9.109375" style="266"/>
    <col min="8705" max="8705" width="1.88671875" style="266" customWidth="1"/>
    <col min="8706" max="8706" width="2.5546875" style="266" customWidth="1"/>
    <col min="8707" max="8707" width="10.88671875" style="266" customWidth="1"/>
    <col min="8708" max="8708" width="32.44140625" style="266" customWidth="1"/>
    <col min="8709" max="8709" width="32.5546875" style="266" customWidth="1"/>
    <col min="8710" max="8710" width="6.44140625" style="266" customWidth="1"/>
    <col min="8711" max="8711" width="8" style="266" customWidth="1"/>
    <col min="8712" max="8712" width="10.44140625" style="266" customWidth="1"/>
    <col min="8713" max="8713" width="6.5546875" style="266" customWidth="1"/>
    <col min="8714" max="8714" width="7.109375" style="266" customWidth="1"/>
    <col min="8715" max="8715" width="0" style="266" hidden="1" customWidth="1"/>
    <col min="8716" max="8960" width="9.109375" style="266"/>
    <col min="8961" max="8961" width="1.88671875" style="266" customWidth="1"/>
    <col min="8962" max="8962" width="2.5546875" style="266" customWidth="1"/>
    <col min="8963" max="8963" width="10.88671875" style="266" customWidth="1"/>
    <col min="8964" max="8964" width="32.44140625" style="266" customWidth="1"/>
    <col min="8965" max="8965" width="32.5546875" style="266" customWidth="1"/>
    <col min="8966" max="8966" width="6.44140625" style="266" customWidth="1"/>
    <col min="8967" max="8967" width="8" style="266" customWidth="1"/>
    <col min="8968" max="8968" width="10.44140625" style="266" customWidth="1"/>
    <col min="8969" max="8969" width="6.5546875" style="266" customWidth="1"/>
    <col min="8970" max="8970" width="7.109375" style="266" customWidth="1"/>
    <col min="8971" max="8971" width="0" style="266" hidden="1" customWidth="1"/>
    <col min="8972" max="9216" width="9.109375" style="266"/>
    <col min="9217" max="9217" width="1.88671875" style="266" customWidth="1"/>
    <col min="9218" max="9218" width="2.5546875" style="266" customWidth="1"/>
    <col min="9219" max="9219" width="10.88671875" style="266" customWidth="1"/>
    <col min="9220" max="9220" width="32.44140625" style="266" customWidth="1"/>
    <col min="9221" max="9221" width="32.5546875" style="266" customWidth="1"/>
    <col min="9222" max="9222" width="6.44140625" style="266" customWidth="1"/>
    <col min="9223" max="9223" width="8" style="266" customWidth="1"/>
    <col min="9224" max="9224" width="10.44140625" style="266" customWidth="1"/>
    <col min="9225" max="9225" width="6.5546875" style="266" customWidth="1"/>
    <col min="9226" max="9226" width="7.109375" style="266" customWidth="1"/>
    <col min="9227" max="9227" width="0" style="266" hidden="1" customWidth="1"/>
    <col min="9228" max="9472" width="9.109375" style="266"/>
    <col min="9473" max="9473" width="1.88671875" style="266" customWidth="1"/>
    <col min="9474" max="9474" width="2.5546875" style="266" customWidth="1"/>
    <col min="9475" max="9475" width="10.88671875" style="266" customWidth="1"/>
    <col min="9476" max="9476" width="32.44140625" style="266" customWidth="1"/>
    <col min="9477" max="9477" width="32.5546875" style="266" customWidth="1"/>
    <col min="9478" max="9478" width="6.44140625" style="266" customWidth="1"/>
    <col min="9479" max="9479" width="8" style="266" customWidth="1"/>
    <col min="9480" max="9480" width="10.44140625" style="266" customWidth="1"/>
    <col min="9481" max="9481" width="6.5546875" style="266" customWidth="1"/>
    <col min="9482" max="9482" width="7.109375" style="266" customWidth="1"/>
    <col min="9483" max="9483" width="0" style="266" hidden="1" customWidth="1"/>
    <col min="9484" max="9728" width="9.109375" style="266"/>
    <col min="9729" max="9729" width="1.88671875" style="266" customWidth="1"/>
    <col min="9730" max="9730" width="2.5546875" style="266" customWidth="1"/>
    <col min="9731" max="9731" width="10.88671875" style="266" customWidth="1"/>
    <col min="9732" max="9732" width="32.44140625" style="266" customWidth="1"/>
    <col min="9733" max="9733" width="32.5546875" style="266" customWidth="1"/>
    <col min="9734" max="9734" width="6.44140625" style="266" customWidth="1"/>
    <col min="9735" max="9735" width="8" style="266" customWidth="1"/>
    <col min="9736" max="9736" width="10.44140625" style="266" customWidth="1"/>
    <col min="9737" max="9737" width="6.5546875" style="266" customWidth="1"/>
    <col min="9738" max="9738" width="7.109375" style="266" customWidth="1"/>
    <col min="9739" max="9739" width="0" style="266" hidden="1" customWidth="1"/>
    <col min="9740" max="9984" width="9.109375" style="266"/>
    <col min="9985" max="9985" width="1.88671875" style="266" customWidth="1"/>
    <col min="9986" max="9986" width="2.5546875" style="266" customWidth="1"/>
    <col min="9987" max="9987" width="10.88671875" style="266" customWidth="1"/>
    <col min="9988" max="9988" width="32.44140625" style="266" customWidth="1"/>
    <col min="9989" max="9989" width="32.5546875" style="266" customWidth="1"/>
    <col min="9990" max="9990" width="6.44140625" style="266" customWidth="1"/>
    <col min="9991" max="9991" width="8" style="266" customWidth="1"/>
    <col min="9992" max="9992" width="10.44140625" style="266" customWidth="1"/>
    <col min="9993" max="9993" width="6.5546875" style="266" customWidth="1"/>
    <col min="9994" max="9994" width="7.109375" style="266" customWidth="1"/>
    <col min="9995" max="9995" width="0" style="266" hidden="1" customWidth="1"/>
    <col min="9996" max="10240" width="9.109375" style="266"/>
    <col min="10241" max="10241" width="1.88671875" style="266" customWidth="1"/>
    <col min="10242" max="10242" width="2.5546875" style="266" customWidth="1"/>
    <col min="10243" max="10243" width="10.88671875" style="266" customWidth="1"/>
    <col min="10244" max="10244" width="32.44140625" style="266" customWidth="1"/>
    <col min="10245" max="10245" width="32.5546875" style="266" customWidth="1"/>
    <col min="10246" max="10246" width="6.44140625" style="266" customWidth="1"/>
    <col min="10247" max="10247" width="8" style="266" customWidth="1"/>
    <col min="10248" max="10248" width="10.44140625" style="266" customWidth="1"/>
    <col min="10249" max="10249" width="6.5546875" style="266" customWidth="1"/>
    <col min="10250" max="10250" width="7.109375" style="266" customWidth="1"/>
    <col min="10251" max="10251" width="0" style="266" hidden="1" customWidth="1"/>
    <col min="10252" max="10496" width="9.109375" style="266"/>
    <col min="10497" max="10497" width="1.88671875" style="266" customWidth="1"/>
    <col min="10498" max="10498" width="2.5546875" style="266" customWidth="1"/>
    <col min="10499" max="10499" width="10.88671875" style="266" customWidth="1"/>
    <col min="10500" max="10500" width="32.44140625" style="266" customWidth="1"/>
    <col min="10501" max="10501" width="32.5546875" style="266" customWidth="1"/>
    <col min="10502" max="10502" width="6.44140625" style="266" customWidth="1"/>
    <col min="10503" max="10503" width="8" style="266" customWidth="1"/>
    <col min="10504" max="10504" width="10.44140625" style="266" customWidth="1"/>
    <col min="10505" max="10505" width="6.5546875" style="266" customWidth="1"/>
    <col min="10506" max="10506" width="7.109375" style="266" customWidth="1"/>
    <col min="10507" max="10507" width="0" style="266" hidden="1" customWidth="1"/>
    <col min="10508" max="10752" width="9.109375" style="266"/>
    <col min="10753" max="10753" width="1.88671875" style="266" customWidth="1"/>
    <col min="10754" max="10754" width="2.5546875" style="266" customWidth="1"/>
    <col min="10755" max="10755" width="10.88671875" style="266" customWidth="1"/>
    <col min="10756" max="10756" width="32.44140625" style="266" customWidth="1"/>
    <col min="10757" max="10757" width="32.5546875" style="266" customWidth="1"/>
    <col min="10758" max="10758" width="6.44140625" style="266" customWidth="1"/>
    <col min="10759" max="10759" width="8" style="266" customWidth="1"/>
    <col min="10760" max="10760" width="10.44140625" style="266" customWidth="1"/>
    <col min="10761" max="10761" width="6.5546875" style="266" customWidth="1"/>
    <col min="10762" max="10762" width="7.109375" style="266" customWidth="1"/>
    <col min="10763" max="10763" width="0" style="266" hidden="1" customWidth="1"/>
    <col min="10764" max="11008" width="9.109375" style="266"/>
    <col min="11009" max="11009" width="1.88671875" style="266" customWidth="1"/>
    <col min="11010" max="11010" width="2.5546875" style="266" customWidth="1"/>
    <col min="11011" max="11011" width="10.88671875" style="266" customWidth="1"/>
    <col min="11012" max="11012" width="32.44140625" style="266" customWidth="1"/>
    <col min="11013" max="11013" width="32.5546875" style="266" customWidth="1"/>
    <col min="11014" max="11014" width="6.44140625" style="266" customWidth="1"/>
    <col min="11015" max="11015" width="8" style="266" customWidth="1"/>
    <col min="11016" max="11016" width="10.44140625" style="266" customWidth="1"/>
    <col min="11017" max="11017" width="6.5546875" style="266" customWidth="1"/>
    <col min="11018" max="11018" width="7.109375" style="266" customWidth="1"/>
    <col min="11019" max="11019" width="0" style="266" hidden="1" customWidth="1"/>
    <col min="11020" max="11264" width="9.109375" style="266"/>
    <col min="11265" max="11265" width="1.88671875" style="266" customWidth="1"/>
    <col min="11266" max="11266" width="2.5546875" style="266" customWidth="1"/>
    <col min="11267" max="11267" width="10.88671875" style="266" customWidth="1"/>
    <col min="11268" max="11268" width="32.44140625" style="266" customWidth="1"/>
    <col min="11269" max="11269" width="32.5546875" style="266" customWidth="1"/>
    <col min="11270" max="11270" width="6.44140625" style="266" customWidth="1"/>
    <col min="11271" max="11271" width="8" style="266" customWidth="1"/>
    <col min="11272" max="11272" width="10.44140625" style="266" customWidth="1"/>
    <col min="11273" max="11273" width="6.5546875" style="266" customWidth="1"/>
    <col min="11274" max="11274" width="7.109375" style="266" customWidth="1"/>
    <col min="11275" max="11275" width="0" style="266" hidden="1" customWidth="1"/>
    <col min="11276" max="11520" width="9.109375" style="266"/>
    <col min="11521" max="11521" width="1.88671875" style="266" customWidth="1"/>
    <col min="11522" max="11522" width="2.5546875" style="266" customWidth="1"/>
    <col min="11523" max="11523" width="10.88671875" style="266" customWidth="1"/>
    <col min="11524" max="11524" width="32.44140625" style="266" customWidth="1"/>
    <col min="11525" max="11525" width="32.5546875" style="266" customWidth="1"/>
    <col min="11526" max="11526" width="6.44140625" style="266" customWidth="1"/>
    <col min="11527" max="11527" width="8" style="266" customWidth="1"/>
    <col min="11528" max="11528" width="10.44140625" style="266" customWidth="1"/>
    <col min="11529" max="11529" width="6.5546875" style="266" customWidth="1"/>
    <col min="11530" max="11530" width="7.109375" style="266" customWidth="1"/>
    <col min="11531" max="11531" width="0" style="266" hidden="1" customWidth="1"/>
    <col min="11532" max="11776" width="9.109375" style="266"/>
    <col min="11777" max="11777" width="1.88671875" style="266" customWidth="1"/>
    <col min="11778" max="11778" width="2.5546875" style="266" customWidth="1"/>
    <col min="11779" max="11779" width="10.88671875" style="266" customWidth="1"/>
    <col min="11780" max="11780" width="32.44140625" style="266" customWidth="1"/>
    <col min="11781" max="11781" width="32.5546875" style="266" customWidth="1"/>
    <col min="11782" max="11782" width="6.44140625" style="266" customWidth="1"/>
    <col min="11783" max="11783" width="8" style="266" customWidth="1"/>
    <col min="11784" max="11784" width="10.44140625" style="266" customWidth="1"/>
    <col min="11785" max="11785" width="6.5546875" style="266" customWidth="1"/>
    <col min="11786" max="11786" width="7.109375" style="266" customWidth="1"/>
    <col min="11787" max="11787" width="0" style="266" hidden="1" customWidth="1"/>
    <col min="11788" max="12032" width="9.109375" style="266"/>
    <col min="12033" max="12033" width="1.88671875" style="266" customWidth="1"/>
    <col min="12034" max="12034" width="2.5546875" style="266" customWidth="1"/>
    <col min="12035" max="12035" width="10.88671875" style="266" customWidth="1"/>
    <col min="12036" max="12036" width="32.44140625" style="266" customWidth="1"/>
    <col min="12037" max="12037" width="32.5546875" style="266" customWidth="1"/>
    <col min="12038" max="12038" width="6.44140625" style="266" customWidth="1"/>
    <col min="12039" max="12039" width="8" style="266" customWidth="1"/>
    <col min="12040" max="12040" width="10.44140625" style="266" customWidth="1"/>
    <col min="12041" max="12041" width="6.5546875" style="266" customWidth="1"/>
    <col min="12042" max="12042" width="7.109375" style="266" customWidth="1"/>
    <col min="12043" max="12043" width="0" style="266" hidden="1" customWidth="1"/>
    <col min="12044" max="12288" width="9.109375" style="266"/>
    <col min="12289" max="12289" width="1.88671875" style="266" customWidth="1"/>
    <col min="12290" max="12290" width="2.5546875" style="266" customWidth="1"/>
    <col min="12291" max="12291" width="10.88671875" style="266" customWidth="1"/>
    <col min="12292" max="12292" width="32.44140625" style="266" customWidth="1"/>
    <col min="12293" max="12293" width="32.5546875" style="266" customWidth="1"/>
    <col min="12294" max="12294" width="6.44140625" style="266" customWidth="1"/>
    <col min="12295" max="12295" width="8" style="266" customWidth="1"/>
    <col min="12296" max="12296" width="10.44140625" style="266" customWidth="1"/>
    <col min="12297" max="12297" width="6.5546875" style="266" customWidth="1"/>
    <col min="12298" max="12298" width="7.109375" style="266" customWidth="1"/>
    <col min="12299" max="12299" width="0" style="266" hidden="1" customWidth="1"/>
    <col min="12300" max="12544" width="9.109375" style="266"/>
    <col min="12545" max="12545" width="1.88671875" style="266" customWidth="1"/>
    <col min="12546" max="12546" width="2.5546875" style="266" customWidth="1"/>
    <col min="12547" max="12547" width="10.88671875" style="266" customWidth="1"/>
    <col min="12548" max="12548" width="32.44140625" style="266" customWidth="1"/>
    <col min="12549" max="12549" width="32.5546875" style="266" customWidth="1"/>
    <col min="12550" max="12550" width="6.44140625" style="266" customWidth="1"/>
    <col min="12551" max="12551" width="8" style="266" customWidth="1"/>
    <col min="12552" max="12552" width="10.44140625" style="266" customWidth="1"/>
    <col min="12553" max="12553" width="6.5546875" style="266" customWidth="1"/>
    <col min="12554" max="12554" width="7.109375" style="266" customWidth="1"/>
    <col min="12555" max="12555" width="0" style="266" hidden="1" customWidth="1"/>
    <col min="12556" max="12800" width="9.109375" style="266"/>
    <col min="12801" max="12801" width="1.88671875" style="266" customWidth="1"/>
    <col min="12802" max="12802" width="2.5546875" style="266" customWidth="1"/>
    <col min="12803" max="12803" width="10.88671875" style="266" customWidth="1"/>
    <col min="12804" max="12804" width="32.44140625" style="266" customWidth="1"/>
    <col min="12805" max="12805" width="32.5546875" style="266" customWidth="1"/>
    <col min="12806" max="12806" width="6.44140625" style="266" customWidth="1"/>
    <col min="12807" max="12807" width="8" style="266" customWidth="1"/>
    <col min="12808" max="12808" width="10.44140625" style="266" customWidth="1"/>
    <col min="12809" max="12809" width="6.5546875" style="266" customWidth="1"/>
    <col min="12810" max="12810" width="7.109375" style="266" customWidth="1"/>
    <col min="12811" max="12811" width="0" style="266" hidden="1" customWidth="1"/>
    <col min="12812" max="13056" width="9.109375" style="266"/>
    <col min="13057" max="13057" width="1.88671875" style="266" customWidth="1"/>
    <col min="13058" max="13058" width="2.5546875" style="266" customWidth="1"/>
    <col min="13059" max="13059" width="10.88671875" style="266" customWidth="1"/>
    <col min="13060" max="13060" width="32.44140625" style="266" customWidth="1"/>
    <col min="13061" max="13061" width="32.5546875" style="266" customWidth="1"/>
    <col min="13062" max="13062" width="6.44140625" style="266" customWidth="1"/>
    <col min="13063" max="13063" width="8" style="266" customWidth="1"/>
    <col min="13064" max="13064" width="10.44140625" style="266" customWidth="1"/>
    <col min="13065" max="13065" width="6.5546875" style="266" customWidth="1"/>
    <col min="13066" max="13066" width="7.109375" style="266" customWidth="1"/>
    <col min="13067" max="13067" width="0" style="266" hidden="1" customWidth="1"/>
    <col min="13068" max="13312" width="9.109375" style="266"/>
    <col min="13313" max="13313" width="1.88671875" style="266" customWidth="1"/>
    <col min="13314" max="13314" width="2.5546875" style="266" customWidth="1"/>
    <col min="13315" max="13315" width="10.88671875" style="266" customWidth="1"/>
    <col min="13316" max="13316" width="32.44140625" style="266" customWidth="1"/>
    <col min="13317" max="13317" width="32.5546875" style="266" customWidth="1"/>
    <col min="13318" max="13318" width="6.44140625" style="266" customWidth="1"/>
    <col min="13319" max="13319" width="8" style="266" customWidth="1"/>
    <col min="13320" max="13320" width="10.44140625" style="266" customWidth="1"/>
    <col min="13321" max="13321" width="6.5546875" style="266" customWidth="1"/>
    <col min="13322" max="13322" width="7.109375" style="266" customWidth="1"/>
    <col min="13323" max="13323" width="0" style="266" hidden="1" customWidth="1"/>
    <col min="13324" max="13568" width="9.109375" style="266"/>
    <col min="13569" max="13569" width="1.88671875" style="266" customWidth="1"/>
    <col min="13570" max="13570" width="2.5546875" style="266" customWidth="1"/>
    <col min="13571" max="13571" width="10.88671875" style="266" customWidth="1"/>
    <col min="13572" max="13572" width="32.44140625" style="266" customWidth="1"/>
    <col min="13573" max="13573" width="32.5546875" style="266" customWidth="1"/>
    <col min="13574" max="13574" width="6.44140625" style="266" customWidth="1"/>
    <col min="13575" max="13575" width="8" style="266" customWidth="1"/>
    <col min="13576" max="13576" width="10.44140625" style="266" customWidth="1"/>
    <col min="13577" max="13577" width="6.5546875" style="266" customWidth="1"/>
    <col min="13578" max="13578" width="7.109375" style="266" customWidth="1"/>
    <col min="13579" max="13579" width="0" style="266" hidden="1" customWidth="1"/>
    <col min="13580" max="13824" width="9.109375" style="266"/>
    <col min="13825" max="13825" width="1.88671875" style="266" customWidth="1"/>
    <col min="13826" max="13826" width="2.5546875" style="266" customWidth="1"/>
    <col min="13827" max="13827" width="10.88671875" style="266" customWidth="1"/>
    <col min="13828" max="13828" width="32.44140625" style="266" customWidth="1"/>
    <col min="13829" max="13829" width="32.5546875" style="266" customWidth="1"/>
    <col min="13830" max="13830" width="6.44140625" style="266" customWidth="1"/>
    <col min="13831" max="13831" width="8" style="266" customWidth="1"/>
    <col min="13832" max="13832" width="10.44140625" style="266" customWidth="1"/>
    <col min="13833" max="13833" width="6.5546875" style="266" customWidth="1"/>
    <col min="13834" max="13834" width="7.109375" style="266" customWidth="1"/>
    <col min="13835" max="13835" width="0" style="266" hidden="1" customWidth="1"/>
    <col min="13836" max="14080" width="9.109375" style="266"/>
    <col min="14081" max="14081" width="1.88671875" style="266" customWidth="1"/>
    <col min="14082" max="14082" width="2.5546875" style="266" customWidth="1"/>
    <col min="14083" max="14083" width="10.88671875" style="266" customWidth="1"/>
    <col min="14084" max="14084" width="32.44140625" style="266" customWidth="1"/>
    <col min="14085" max="14085" width="32.5546875" style="266" customWidth="1"/>
    <col min="14086" max="14086" width="6.44140625" style="266" customWidth="1"/>
    <col min="14087" max="14087" width="8" style="266" customWidth="1"/>
    <col min="14088" max="14088" width="10.44140625" style="266" customWidth="1"/>
    <col min="14089" max="14089" width="6.5546875" style="266" customWidth="1"/>
    <col min="14090" max="14090" width="7.109375" style="266" customWidth="1"/>
    <col min="14091" max="14091" width="0" style="266" hidden="1" customWidth="1"/>
    <col min="14092" max="14336" width="9.109375" style="266"/>
    <col min="14337" max="14337" width="1.88671875" style="266" customWidth="1"/>
    <col min="14338" max="14338" width="2.5546875" style="266" customWidth="1"/>
    <col min="14339" max="14339" width="10.88671875" style="266" customWidth="1"/>
    <col min="14340" max="14340" width="32.44140625" style="266" customWidth="1"/>
    <col min="14341" max="14341" width="32.5546875" style="266" customWidth="1"/>
    <col min="14342" max="14342" width="6.44140625" style="266" customWidth="1"/>
    <col min="14343" max="14343" width="8" style="266" customWidth="1"/>
    <col min="14344" max="14344" width="10.44140625" style="266" customWidth="1"/>
    <col min="14345" max="14345" width="6.5546875" style="266" customWidth="1"/>
    <col min="14346" max="14346" width="7.109375" style="266" customWidth="1"/>
    <col min="14347" max="14347" width="0" style="266" hidden="1" customWidth="1"/>
    <col min="14348" max="14592" width="9.109375" style="266"/>
    <col min="14593" max="14593" width="1.88671875" style="266" customWidth="1"/>
    <col min="14594" max="14594" width="2.5546875" style="266" customWidth="1"/>
    <col min="14595" max="14595" width="10.88671875" style="266" customWidth="1"/>
    <col min="14596" max="14596" width="32.44140625" style="266" customWidth="1"/>
    <col min="14597" max="14597" width="32.5546875" style="266" customWidth="1"/>
    <col min="14598" max="14598" width="6.44140625" style="266" customWidth="1"/>
    <col min="14599" max="14599" width="8" style="266" customWidth="1"/>
    <col min="14600" max="14600" width="10.44140625" style="266" customWidth="1"/>
    <col min="14601" max="14601" width="6.5546875" style="266" customWidth="1"/>
    <col min="14602" max="14602" width="7.109375" style="266" customWidth="1"/>
    <col min="14603" max="14603" width="0" style="266" hidden="1" customWidth="1"/>
    <col min="14604" max="14848" width="9.109375" style="266"/>
    <col min="14849" max="14849" width="1.88671875" style="266" customWidth="1"/>
    <col min="14850" max="14850" width="2.5546875" style="266" customWidth="1"/>
    <col min="14851" max="14851" width="10.88671875" style="266" customWidth="1"/>
    <col min="14852" max="14852" width="32.44140625" style="266" customWidth="1"/>
    <col min="14853" max="14853" width="32.5546875" style="266" customWidth="1"/>
    <col min="14854" max="14854" width="6.44140625" style="266" customWidth="1"/>
    <col min="14855" max="14855" width="8" style="266" customWidth="1"/>
    <col min="14856" max="14856" width="10.44140625" style="266" customWidth="1"/>
    <col min="14857" max="14857" width="6.5546875" style="266" customWidth="1"/>
    <col min="14858" max="14858" width="7.109375" style="266" customWidth="1"/>
    <col min="14859" max="14859" width="0" style="266" hidden="1" customWidth="1"/>
    <col min="14860" max="15104" width="9.109375" style="266"/>
    <col min="15105" max="15105" width="1.88671875" style="266" customWidth="1"/>
    <col min="15106" max="15106" width="2.5546875" style="266" customWidth="1"/>
    <col min="15107" max="15107" width="10.88671875" style="266" customWidth="1"/>
    <col min="15108" max="15108" width="32.44140625" style="266" customWidth="1"/>
    <col min="15109" max="15109" width="32.5546875" style="266" customWidth="1"/>
    <col min="15110" max="15110" width="6.44140625" style="266" customWidth="1"/>
    <col min="15111" max="15111" width="8" style="266" customWidth="1"/>
    <col min="15112" max="15112" width="10.44140625" style="266" customWidth="1"/>
    <col min="15113" max="15113" width="6.5546875" style="266" customWidth="1"/>
    <col min="15114" max="15114" width="7.109375" style="266" customWidth="1"/>
    <col min="15115" max="15115" width="0" style="266" hidden="1" customWidth="1"/>
    <col min="15116" max="15360" width="9.109375" style="266"/>
    <col min="15361" max="15361" width="1.88671875" style="266" customWidth="1"/>
    <col min="15362" max="15362" width="2.5546875" style="266" customWidth="1"/>
    <col min="15363" max="15363" width="10.88671875" style="266" customWidth="1"/>
    <col min="15364" max="15364" width="32.44140625" style="266" customWidth="1"/>
    <col min="15365" max="15365" width="32.5546875" style="266" customWidth="1"/>
    <col min="15366" max="15366" width="6.44140625" style="266" customWidth="1"/>
    <col min="15367" max="15367" width="8" style="266" customWidth="1"/>
    <col min="15368" max="15368" width="10.44140625" style="266" customWidth="1"/>
    <col min="15369" max="15369" width="6.5546875" style="266" customWidth="1"/>
    <col min="15370" max="15370" width="7.109375" style="266" customWidth="1"/>
    <col min="15371" max="15371" width="0" style="266" hidden="1" customWidth="1"/>
    <col min="15372" max="15616" width="9.109375" style="266"/>
    <col min="15617" max="15617" width="1.88671875" style="266" customWidth="1"/>
    <col min="15618" max="15618" width="2.5546875" style="266" customWidth="1"/>
    <col min="15619" max="15619" width="10.88671875" style="266" customWidth="1"/>
    <col min="15620" max="15620" width="32.44140625" style="266" customWidth="1"/>
    <col min="15621" max="15621" width="32.5546875" style="266" customWidth="1"/>
    <col min="15622" max="15622" width="6.44140625" style="266" customWidth="1"/>
    <col min="15623" max="15623" width="8" style="266" customWidth="1"/>
    <col min="15624" max="15624" width="10.44140625" style="266" customWidth="1"/>
    <col min="15625" max="15625" width="6.5546875" style="266" customWidth="1"/>
    <col min="15626" max="15626" width="7.109375" style="266" customWidth="1"/>
    <col min="15627" max="15627" width="0" style="266" hidden="1" customWidth="1"/>
    <col min="15628" max="15872" width="9.109375" style="266"/>
    <col min="15873" max="15873" width="1.88671875" style="266" customWidth="1"/>
    <col min="15874" max="15874" width="2.5546875" style="266" customWidth="1"/>
    <col min="15875" max="15875" width="10.88671875" style="266" customWidth="1"/>
    <col min="15876" max="15876" width="32.44140625" style="266" customWidth="1"/>
    <col min="15877" max="15877" width="32.5546875" style="266" customWidth="1"/>
    <col min="15878" max="15878" width="6.44140625" style="266" customWidth="1"/>
    <col min="15879" max="15879" width="8" style="266" customWidth="1"/>
    <col min="15880" max="15880" width="10.44140625" style="266" customWidth="1"/>
    <col min="15881" max="15881" width="6.5546875" style="266" customWidth="1"/>
    <col min="15882" max="15882" width="7.109375" style="266" customWidth="1"/>
    <col min="15883" max="15883" width="0" style="266" hidden="1" customWidth="1"/>
    <col min="15884" max="16128" width="9.109375" style="266"/>
    <col min="16129" max="16129" width="1.88671875" style="266" customWidth="1"/>
    <col min="16130" max="16130" width="2.5546875" style="266" customWidth="1"/>
    <col min="16131" max="16131" width="10.88671875" style="266" customWidth="1"/>
    <col min="16132" max="16132" width="32.44140625" style="266" customWidth="1"/>
    <col min="16133" max="16133" width="32.5546875" style="266" customWidth="1"/>
    <col min="16134" max="16134" width="6.44140625" style="266" customWidth="1"/>
    <col min="16135" max="16135" width="8" style="266" customWidth="1"/>
    <col min="16136" max="16136" width="10.44140625" style="266" customWidth="1"/>
    <col min="16137" max="16137" width="6.5546875" style="266" customWidth="1"/>
    <col min="16138" max="16138" width="7.109375" style="266" customWidth="1"/>
    <col min="16139" max="16139" width="0" style="266" hidden="1" customWidth="1"/>
    <col min="16140" max="16384" width="9.109375" style="266"/>
  </cols>
  <sheetData>
    <row r="1" spans="1:14" s="223" customFormat="1" ht="14.25" customHeight="1">
      <c r="A1" s="815" t="s">
        <v>170</v>
      </c>
      <c r="B1" s="815"/>
      <c r="C1" s="815"/>
      <c r="D1" s="815"/>
      <c r="E1" s="815"/>
      <c r="F1" s="815"/>
      <c r="G1" s="815"/>
      <c r="H1" s="815"/>
      <c r="I1" s="815"/>
      <c r="J1" s="815"/>
    </row>
    <row r="2" spans="1:14" s="223" customFormat="1" ht="11.4" customHeight="1">
      <c r="A2" s="815" t="s">
        <v>171</v>
      </c>
      <c r="B2" s="815"/>
      <c r="C2" s="815"/>
      <c r="D2" s="815"/>
      <c r="E2" s="815"/>
      <c r="F2" s="815"/>
      <c r="G2" s="815"/>
      <c r="H2" s="815"/>
      <c r="I2" s="815"/>
      <c r="J2" s="815"/>
    </row>
    <row r="3" spans="1:14" s="223" customFormat="1" ht="7.35" customHeight="1" thickBot="1">
      <c r="A3" s="224"/>
      <c r="B3" s="815"/>
      <c r="C3" s="815"/>
      <c r="D3" s="815"/>
      <c r="E3" s="815"/>
      <c r="F3" s="815"/>
      <c r="G3" s="815"/>
      <c r="H3" s="815"/>
      <c r="I3" s="815"/>
      <c r="J3" s="815"/>
    </row>
    <row r="4" spans="1:14" s="223" customFormat="1" ht="16.350000000000001" customHeight="1">
      <c r="B4" s="816" t="s">
        <v>123</v>
      </c>
      <c r="C4" s="817"/>
      <c r="D4" s="818"/>
      <c r="E4" s="819" t="s">
        <v>124</v>
      </c>
      <c r="F4" s="820"/>
      <c r="G4" s="820"/>
      <c r="H4" s="820"/>
      <c r="I4" s="820"/>
      <c r="J4" s="821"/>
    </row>
    <row r="5" spans="1:14" s="223" customFormat="1" ht="16.350000000000001" customHeight="1">
      <c r="B5" s="809" t="s">
        <v>125</v>
      </c>
      <c r="C5" s="810"/>
      <c r="D5" s="811"/>
      <c r="E5" s="812" t="s">
        <v>7</v>
      </c>
      <c r="F5" s="813"/>
      <c r="G5" s="813"/>
      <c r="H5" s="813"/>
      <c r="I5" s="813"/>
      <c r="J5" s="814"/>
    </row>
    <row r="6" spans="1:14" s="223" customFormat="1" ht="14.4" customHeight="1">
      <c r="B6" s="794" t="s">
        <v>172</v>
      </c>
      <c r="C6" s="795"/>
      <c r="D6" s="796"/>
      <c r="E6" s="225" t="s">
        <v>169</v>
      </c>
      <c r="F6" s="226"/>
      <c r="G6" s="226"/>
      <c r="H6" s="226"/>
      <c r="I6" s="226"/>
      <c r="J6" s="227"/>
    </row>
    <row r="7" spans="1:14" s="223" customFormat="1" ht="18" customHeight="1">
      <c r="B7" s="794" t="s">
        <v>173</v>
      </c>
      <c r="C7" s="795"/>
      <c r="D7" s="796"/>
      <c r="E7" s="225" t="s">
        <v>141</v>
      </c>
      <c r="F7" s="226"/>
      <c r="G7" s="226"/>
      <c r="H7" s="226"/>
      <c r="I7" s="226"/>
      <c r="J7" s="227"/>
    </row>
    <row r="8" spans="1:14" s="223" customFormat="1" ht="14.4" customHeight="1">
      <c r="B8" s="797" t="s">
        <v>127</v>
      </c>
      <c r="C8" s="798"/>
      <c r="D8" s="799"/>
      <c r="E8" s="800" t="s">
        <v>154</v>
      </c>
      <c r="F8" s="801"/>
      <c r="G8" s="801"/>
      <c r="H8" s="801"/>
      <c r="I8" s="801"/>
      <c r="J8" s="802"/>
    </row>
    <row r="9" spans="1:14" s="223" customFormat="1" ht="16.350000000000001" customHeight="1" thickBot="1">
      <c r="B9" s="803" t="s">
        <v>129</v>
      </c>
      <c r="C9" s="804"/>
      <c r="D9" s="805"/>
      <c r="E9" s="806" t="s">
        <v>142</v>
      </c>
      <c r="F9" s="807"/>
      <c r="G9" s="807"/>
      <c r="H9" s="807"/>
      <c r="I9" s="807"/>
      <c r="J9" s="808"/>
    </row>
    <row r="10" spans="1:14" s="223" customFormat="1" ht="15" customHeight="1" thickBot="1">
      <c r="B10" s="778" t="s">
        <v>130</v>
      </c>
      <c r="C10" s="779"/>
      <c r="D10" s="780"/>
      <c r="E10" s="228">
        <f>Stopien1SN!G244</f>
        <v>1100</v>
      </c>
      <c r="F10" s="781" t="s">
        <v>131</v>
      </c>
      <c r="G10" s="779"/>
      <c r="H10" s="779"/>
      <c r="I10" s="780"/>
      <c r="J10" s="228">
        <f>Stopien1SN!F244</f>
        <v>180</v>
      </c>
      <c r="M10" s="222" t="e">
        <f>E10/'AnalizaSS (2015)'!E10</f>
        <v>#REF!</v>
      </c>
    </row>
    <row r="11" spans="1:14" s="223" customFormat="1">
      <c r="B11" s="782" t="s">
        <v>174</v>
      </c>
      <c r="C11" s="783"/>
      <c r="D11" s="783"/>
      <c r="E11" s="783"/>
      <c r="F11" s="783"/>
      <c r="G11" s="783"/>
      <c r="H11" s="783"/>
      <c r="I11" s="783"/>
      <c r="J11" s="784"/>
    </row>
    <row r="12" spans="1:14" s="223" customFormat="1" ht="14.1" customHeight="1">
      <c r="B12" s="785" t="s">
        <v>175</v>
      </c>
      <c r="C12" s="786"/>
      <c r="D12" s="786"/>
      <c r="E12" s="787"/>
      <c r="F12" s="791" t="s">
        <v>132</v>
      </c>
      <c r="G12" s="739"/>
      <c r="H12" s="792" t="s">
        <v>153</v>
      </c>
      <c r="I12" s="739" t="s">
        <v>116</v>
      </c>
      <c r="J12" s="740"/>
    </row>
    <row r="13" spans="1:14" s="223" customFormat="1" ht="12.6" customHeight="1" thickBot="1">
      <c r="B13" s="788"/>
      <c r="C13" s="789"/>
      <c r="D13" s="789"/>
      <c r="E13" s="790"/>
      <c r="F13" s="230" t="s">
        <v>133</v>
      </c>
      <c r="G13" s="231" t="s">
        <v>121</v>
      </c>
      <c r="H13" s="793"/>
      <c r="I13" s="232" t="s">
        <v>133</v>
      </c>
      <c r="J13" s="233" t="s">
        <v>121</v>
      </c>
    </row>
    <row r="14" spans="1:14" s="234" customFormat="1" ht="26.25" customHeight="1">
      <c r="B14" s="766" t="s">
        <v>176</v>
      </c>
      <c r="C14" s="767"/>
      <c r="D14" s="767"/>
      <c r="E14" s="768"/>
      <c r="F14" s="773" t="s">
        <v>203</v>
      </c>
      <c r="G14" s="776"/>
      <c r="H14" s="776"/>
      <c r="I14" s="776"/>
      <c r="J14" s="777"/>
      <c r="N14" s="234" t="s">
        <v>32</v>
      </c>
    </row>
    <row r="15" spans="1:14" s="234" customFormat="1" ht="15.6" customHeight="1">
      <c r="B15" s="235" t="s">
        <v>31</v>
      </c>
      <c r="C15" s="769" t="s">
        <v>177</v>
      </c>
      <c r="D15" s="769"/>
      <c r="E15" s="769"/>
      <c r="F15" s="236">
        <f>Stopien1SN!G26+Stopien1SN!G27</f>
        <v>20</v>
      </c>
      <c r="G15" s="50">
        <f>F15/$E$10</f>
        <v>1.8181818181818181E-2</v>
      </c>
      <c r="H15" s="238" t="s">
        <v>204</v>
      </c>
      <c r="I15" s="236">
        <f>Stopien1SN!F26+Stopien1SN!F27</f>
        <v>4</v>
      </c>
      <c r="J15" s="55">
        <f>I15/$J$10</f>
        <v>2.2222222222222223E-2</v>
      </c>
    </row>
    <row r="16" spans="1:14" s="234" customFormat="1" ht="39" customHeight="1">
      <c r="B16" s="235" t="s">
        <v>33</v>
      </c>
      <c r="C16" s="770" t="s">
        <v>178</v>
      </c>
      <c r="D16" s="771"/>
      <c r="E16" s="772"/>
      <c r="F16" s="773" t="s">
        <v>202</v>
      </c>
      <c r="G16" s="774"/>
      <c r="H16" s="774"/>
      <c r="I16" s="774"/>
      <c r="J16" s="775"/>
    </row>
    <row r="17" spans="2:10" s="234" customFormat="1" ht="27.75" customHeight="1">
      <c r="B17" s="235" t="s">
        <v>34</v>
      </c>
      <c r="C17" s="770" t="s">
        <v>179</v>
      </c>
      <c r="D17" s="771"/>
      <c r="E17" s="772"/>
      <c r="F17" s="773" t="s">
        <v>203</v>
      </c>
      <c r="G17" s="776"/>
      <c r="H17" s="776"/>
      <c r="I17" s="776"/>
      <c r="J17" s="777"/>
    </row>
    <row r="18" spans="2:10" s="234" customFormat="1" ht="20.100000000000001" customHeight="1">
      <c r="B18" s="724" t="s">
        <v>180</v>
      </c>
      <c r="C18" s="725"/>
      <c r="D18" s="725"/>
      <c r="E18" s="726"/>
      <c r="F18" s="236">
        <f>Stopien1SN!G21</f>
        <v>80</v>
      </c>
      <c r="G18" s="50">
        <f>F18/$E$10</f>
        <v>7.2727272727272724E-2</v>
      </c>
      <c r="H18" s="269" t="s">
        <v>118</v>
      </c>
      <c r="I18" s="236">
        <f>Stopien1SN!F21</f>
        <v>5</v>
      </c>
      <c r="J18" s="55">
        <f t="shared" ref="J18:J37" si="0">I18/$J$10</f>
        <v>2.7777777777777776E-2</v>
      </c>
    </row>
    <row r="19" spans="2:10" s="234" customFormat="1" ht="20.100000000000001" customHeight="1">
      <c r="B19" s="724" t="s">
        <v>181</v>
      </c>
      <c r="C19" s="725"/>
      <c r="D19" s="725"/>
      <c r="E19" s="726"/>
      <c r="F19" s="236">
        <f>Stopien1SN!G28</f>
        <v>20</v>
      </c>
      <c r="G19" s="50">
        <f>F19/$E$10</f>
        <v>1.8181818181818181E-2</v>
      </c>
      <c r="H19" s="269" t="s">
        <v>120</v>
      </c>
      <c r="I19" s="236">
        <f>Stopien1SN!F28+Stopien1SN!F29</f>
        <v>2</v>
      </c>
      <c r="J19" s="55">
        <f>I19/$J$10</f>
        <v>1.1111111111111112E-2</v>
      </c>
    </row>
    <row r="20" spans="2:10" s="234" customFormat="1" ht="20.100000000000001" customHeight="1">
      <c r="B20" s="724" t="s">
        <v>182</v>
      </c>
      <c r="C20" s="725"/>
      <c r="D20" s="725"/>
      <c r="E20" s="726"/>
      <c r="F20" s="236">
        <f>Stopien1SN!G22</f>
        <v>10</v>
      </c>
      <c r="G20" s="50">
        <f>F20/$E$10</f>
        <v>9.0909090909090905E-3</v>
      </c>
      <c r="H20" s="269" t="s">
        <v>119</v>
      </c>
      <c r="I20" s="236">
        <f>Stopien1SN!F22</f>
        <v>2</v>
      </c>
      <c r="J20" s="55">
        <f t="shared" si="0"/>
        <v>1.1111111111111112E-2</v>
      </c>
    </row>
    <row r="21" spans="2:10" s="234" customFormat="1" ht="52.8">
      <c r="B21" s="748" t="s">
        <v>101</v>
      </c>
      <c r="C21" s="749"/>
      <c r="D21" s="749"/>
      <c r="E21" s="753"/>
      <c r="F21" s="236">
        <f>Stopien1SN!G183</f>
        <v>30</v>
      </c>
      <c r="G21" s="50">
        <f>F21/$E$10</f>
        <v>2.7272727272727271E-2</v>
      </c>
      <c r="H21" s="269" t="s">
        <v>207</v>
      </c>
      <c r="I21" s="236">
        <f>Stopien1SN!F183</f>
        <v>4</v>
      </c>
      <c r="J21" s="55">
        <f t="shared" si="0"/>
        <v>2.2222222222222223E-2</v>
      </c>
    </row>
    <row r="22" spans="2:10" s="234" customFormat="1" ht="28.5" customHeight="1">
      <c r="B22" s="724" t="s">
        <v>183</v>
      </c>
      <c r="C22" s="725"/>
      <c r="D22" s="725"/>
      <c r="E22" s="726"/>
      <c r="F22" s="236" t="s">
        <v>117</v>
      </c>
      <c r="G22" s="237" t="s">
        <v>117</v>
      </c>
      <c r="H22" s="269" t="s">
        <v>205</v>
      </c>
      <c r="I22" s="239">
        <f>Stopien1SN!F184</f>
        <v>4</v>
      </c>
      <c r="J22" s="55">
        <f t="shared" si="0"/>
        <v>2.2222222222222223E-2</v>
      </c>
    </row>
    <row r="23" spans="2:10" s="234" customFormat="1" ht="53.4" thickBot="1">
      <c r="B23" s="757" t="s">
        <v>184</v>
      </c>
      <c r="C23" s="758"/>
      <c r="D23" s="758"/>
      <c r="E23" s="759"/>
      <c r="F23" s="240" t="s">
        <v>117</v>
      </c>
      <c r="G23" s="241" t="s">
        <v>117</v>
      </c>
      <c r="H23" s="268" t="s">
        <v>206</v>
      </c>
      <c r="I23" s="242">
        <f>Stopien1SN!F185</f>
        <v>10</v>
      </c>
      <c r="J23" s="56">
        <f t="shared" si="0"/>
        <v>5.5555555555555552E-2</v>
      </c>
    </row>
    <row r="24" spans="2:10" s="234" customFormat="1" ht="5.4" customHeight="1">
      <c r="B24" s="760"/>
      <c r="C24" s="761"/>
      <c r="D24" s="761"/>
      <c r="E24" s="761"/>
      <c r="F24" s="761"/>
      <c r="G24" s="761"/>
      <c r="H24" s="761"/>
      <c r="I24" s="761"/>
      <c r="J24" s="762"/>
    </row>
    <row r="25" spans="2:10" s="234" customFormat="1" ht="20.100000000000001" customHeight="1">
      <c r="B25" s="748" t="s">
        <v>185</v>
      </c>
      <c r="C25" s="749"/>
      <c r="D25" s="749"/>
      <c r="E25" s="749"/>
      <c r="F25" s="236">
        <f>F18+F19</f>
        <v>100</v>
      </c>
      <c r="G25" s="50">
        <f>F25/$E$10</f>
        <v>9.0909090909090912E-2</v>
      </c>
      <c r="H25" s="238"/>
      <c r="I25" s="236">
        <f>I18+I19</f>
        <v>7</v>
      </c>
      <c r="J25" s="55">
        <f t="shared" si="0"/>
        <v>3.888888888888889E-2</v>
      </c>
    </row>
    <row r="26" spans="2:10" s="234" customFormat="1" ht="5.0999999999999996" customHeight="1">
      <c r="B26" s="763"/>
      <c r="C26" s="764"/>
      <c r="D26" s="764"/>
      <c r="E26" s="764"/>
      <c r="F26" s="764"/>
      <c r="G26" s="764"/>
      <c r="H26" s="764"/>
      <c r="I26" s="764"/>
      <c r="J26" s="765"/>
    </row>
    <row r="27" spans="2:10" s="234" customFormat="1" ht="20.100000000000001" customHeight="1">
      <c r="B27" s="724" t="s">
        <v>136</v>
      </c>
      <c r="C27" s="725"/>
      <c r="D27" s="725"/>
      <c r="E27" s="726"/>
      <c r="F27" s="248">
        <f>F33</f>
        <v>285</v>
      </c>
      <c r="G27" s="50">
        <f>F27/$E$10</f>
        <v>0.25909090909090909</v>
      </c>
      <c r="H27" s="244"/>
      <c r="I27" s="248">
        <f>I33-I23</f>
        <v>55</v>
      </c>
      <c r="J27" s="55">
        <f t="shared" si="0"/>
        <v>0.30555555555555558</v>
      </c>
    </row>
    <row r="28" spans="2:10" s="234" customFormat="1" ht="5.0999999999999996" customHeight="1">
      <c r="B28" s="245"/>
      <c r="C28" s="246"/>
      <c r="D28" s="246"/>
      <c r="E28" s="246"/>
      <c r="F28" s="246"/>
      <c r="G28" s="246"/>
      <c r="H28" s="246"/>
      <c r="I28" s="246"/>
      <c r="J28" s="247"/>
    </row>
    <row r="29" spans="2:10" s="234" customFormat="1" ht="20.100000000000001" customHeight="1">
      <c r="B29" s="724" t="s">
        <v>186</v>
      </c>
      <c r="C29" s="725"/>
      <c r="D29" s="725"/>
      <c r="E29" s="726"/>
      <c r="F29" s="248">
        <f>Stopien1SN!G79</f>
        <v>220</v>
      </c>
      <c r="G29" s="50">
        <f>F29/$E$10</f>
        <v>0.2</v>
      </c>
      <c r="H29" s="249"/>
      <c r="I29" s="248">
        <f>Stopien1SN!F79</f>
        <v>39</v>
      </c>
      <c r="J29" s="55">
        <f t="shared" si="0"/>
        <v>0.21666666666666667</v>
      </c>
    </row>
    <row r="30" spans="2:10" s="234" customFormat="1" ht="4.3499999999999996" customHeight="1">
      <c r="B30" s="738"/>
      <c r="C30" s="739"/>
      <c r="D30" s="739"/>
      <c r="E30" s="739"/>
      <c r="F30" s="739"/>
      <c r="G30" s="739"/>
      <c r="H30" s="739"/>
      <c r="I30" s="739"/>
      <c r="J30" s="740"/>
    </row>
    <row r="31" spans="2:10" s="234" customFormat="1" ht="20.100000000000001" customHeight="1">
      <c r="B31" s="724" t="s">
        <v>135</v>
      </c>
      <c r="C31" s="725"/>
      <c r="D31" s="725"/>
      <c r="E31" s="726"/>
      <c r="F31" s="248">
        <f>Stopien1SN!G136</f>
        <v>400</v>
      </c>
      <c r="G31" s="50">
        <f>F31/$E$10</f>
        <v>0.36363636363636365</v>
      </c>
      <c r="H31" s="250"/>
      <c r="I31" s="248">
        <f>Stopien1SN!F136</f>
        <v>56</v>
      </c>
      <c r="J31" s="55">
        <f t="shared" si="0"/>
        <v>0.31111111111111112</v>
      </c>
    </row>
    <row r="32" spans="2:10" s="234" customFormat="1" ht="5.0999999999999996" customHeight="1">
      <c r="B32" s="738"/>
      <c r="C32" s="739"/>
      <c r="D32" s="739"/>
      <c r="E32" s="739"/>
      <c r="F32" s="739"/>
      <c r="G32" s="739"/>
      <c r="H32" s="739"/>
      <c r="I32" s="739"/>
      <c r="J32" s="740"/>
    </row>
    <row r="33" spans="2:19" s="234" customFormat="1" ht="20.100000000000001" customHeight="1">
      <c r="B33" s="724" t="s">
        <v>122</v>
      </c>
      <c r="C33" s="725"/>
      <c r="D33" s="725"/>
      <c r="E33" s="726"/>
      <c r="F33" s="248">
        <f>Stopien1SN!G186</f>
        <v>285</v>
      </c>
      <c r="G33" s="50">
        <f>F33/$E$10</f>
        <v>0.25909090909090909</v>
      </c>
      <c r="H33" s="250"/>
      <c r="I33" s="248">
        <f>Stopien1SN!F186</f>
        <v>65</v>
      </c>
      <c r="J33" s="55">
        <f t="shared" si="0"/>
        <v>0.3611111111111111</v>
      </c>
      <c r="S33" s="234" t="s">
        <v>209</v>
      </c>
    </row>
    <row r="34" spans="2:19" s="234" customFormat="1" ht="5.0999999999999996" customHeight="1">
      <c r="B34" s="738"/>
      <c r="C34" s="739"/>
      <c r="D34" s="739"/>
      <c r="E34" s="739"/>
      <c r="F34" s="739"/>
      <c r="G34" s="739"/>
      <c r="H34" s="739"/>
      <c r="I34" s="739"/>
      <c r="J34" s="740"/>
    </row>
    <row r="35" spans="2:19" s="234" customFormat="1" ht="20.100000000000001" customHeight="1">
      <c r="B35" s="741" t="s">
        <v>162</v>
      </c>
      <c r="C35" s="742"/>
      <c r="D35" s="742"/>
      <c r="E35" s="742"/>
      <c r="F35" s="248" t="str">
        <f>N35&amp;"-"&amp;M35</f>
        <v>595-595</v>
      </c>
      <c r="G35" s="216">
        <v>0.51</v>
      </c>
      <c r="H35" s="249"/>
      <c r="I35" s="248">
        <f>P35</f>
        <v>177</v>
      </c>
      <c r="J35" s="55">
        <f t="shared" si="0"/>
        <v>0.98333333333333328</v>
      </c>
      <c r="M35" s="234">
        <f>$E$10-MIN(Stopien1SN!H191,Stopien1SN!H244)</f>
        <v>595</v>
      </c>
      <c r="N35" s="234">
        <f>$E$10-MAX(Stopien1SN!H191,Stopien1SN!H244)</f>
        <v>595</v>
      </c>
      <c r="P35" s="234">
        <f>Stopien1SN!F141-Stopien1SN!F28-Stopien1SN!F27+Stopien1SN!F239</f>
        <v>177</v>
      </c>
      <c r="Q35" s="234">
        <f>P35</f>
        <v>177</v>
      </c>
      <c r="S35" s="116">
        <f>MIN(Stopien1SN!H191,Stopien1SN!H244)</f>
        <v>505</v>
      </c>
    </row>
    <row r="36" spans="2:19" s="234" customFormat="1" ht="4.3499999999999996" customHeight="1">
      <c r="B36" s="251"/>
      <c r="C36" s="252"/>
      <c r="D36" s="252"/>
      <c r="E36" s="252"/>
      <c r="F36" s="252"/>
      <c r="G36" s="252"/>
      <c r="H36" s="252"/>
      <c r="I36" s="252"/>
      <c r="J36" s="253"/>
      <c r="S36" s="116"/>
    </row>
    <row r="37" spans="2:19" s="234" customFormat="1" ht="20.100000000000001" customHeight="1">
      <c r="B37" s="743" t="s">
        <v>187</v>
      </c>
      <c r="C37" s="744"/>
      <c r="D37" s="744"/>
      <c r="E37" s="744"/>
      <c r="F37" s="243">
        <f>E10</f>
        <v>1100</v>
      </c>
      <c r="G37" s="50">
        <f>F37/$E$10</f>
        <v>1</v>
      </c>
      <c r="H37" s="254"/>
      <c r="I37" s="243">
        <f>J10-I22-I23</f>
        <v>166</v>
      </c>
      <c r="J37" s="55">
        <f t="shared" si="0"/>
        <v>0.92222222222222228</v>
      </c>
      <c r="M37" s="270">
        <f>M35/$E$10</f>
        <v>0.54090909090909089</v>
      </c>
      <c r="N37" s="270">
        <f>N35/$E$10</f>
        <v>0.54090909090909089</v>
      </c>
      <c r="P37" s="270">
        <f>P35/$J$10</f>
        <v>0.98333333333333328</v>
      </c>
      <c r="R37" s="270"/>
      <c r="S37" s="271">
        <f>S35/$E$10</f>
        <v>0.45909090909090911</v>
      </c>
    </row>
    <row r="38" spans="2:19" s="234" customFormat="1" ht="3.6" customHeight="1">
      <c r="B38" s="745"/>
      <c r="C38" s="746"/>
      <c r="D38" s="746"/>
      <c r="E38" s="746"/>
      <c r="F38" s="746"/>
      <c r="G38" s="746"/>
      <c r="H38" s="746"/>
      <c r="I38" s="746"/>
      <c r="J38" s="747"/>
    </row>
    <row r="39" spans="2:19" s="234" customFormat="1" ht="44.1" customHeight="1">
      <c r="B39" s="748" t="s">
        <v>188</v>
      </c>
      <c r="C39" s="749"/>
      <c r="D39" s="749"/>
      <c r="E39" s="749"/>
      <c r="F39" s="243">
        <f>F31+F33</f>
        <v>685</v>
      </c>
      <c r="G39" s="50">
        <f>F39/$E$10</f>
        <v>0.62272727272727268</v>
      </c>
      <c r="H39" s="254"/>
      <c r="I39" s="243">
        <f>I31+I33</f>
        <v>121</v>
      </c>
      <c r="J39" s="55">
        <f>I39/$J$10</f>
        <v>0.67222222222222228</v>
      </c>
    </row>
    <row r="40" spans="2:19" s="234" customFormat="1" ht="5.0999999999999996" customHeight="1">
      <c r="B40" s="750"/>
      <c r="C40" s="751"/>
      <c r="D40" s="751"/>
      <c r="E40" s="751"/>
      <c r="F40" s="751"/>
      <c r="G40" s="751"/>
      <c r="H40" s="751"/>
      <c r="I40" s="751"/>
      <c r="J40" s="752"/>
    </row>
    <row r="41" spans="2:19" s="234" customFormat="1" ht="69.75" customHeight="1">
      <c r="B41" s="748" t="s">
        <v>189</v>
      </c>
      <c r="C41" s="749"/>
      <c r="D41" s="749"/>
      <c r="E41" s="753"/>
      <c r="F41" s="754" t="s">
        <v>139</v>
      </c>
      <c r="G41" s="755"/>
      <c r="H41" s="755"/>
      <c r="I41" s="755"/>
      <c r="J41" s="756"/>
    </row>
    <row r="42" spans="2:19" s="234" customFormat="1" ht="6" customHeight="1" thickBot="1">
      <c r="B42" s="255"/>
      <c r="C42" s="256"/>
      <c r="D42" s="256"/>
      <c r="E42" s="256"/>
      <c r="F42" s="256"/>
      <c r="G42" s="256"/>
      <c r="H42" s="256"/>
      <c r="I42" s="256"/>
      <c r="J42" s="257"/>
    </row>
    <row r="43" spans="2:19" s="234" customFormat="1" ht="31.35" customHeight="1">
      <c r="B43" s="735" t="s">
        <v>190</v>
      </c>
      <c r="C43" s="736"/>
      <c r="D43" s="736"/>
      <c r="E43" s="736"/>
      <c r="F43" s="736"/>
      <c r="G43" s="736"/>
      <c r="H43" s="736"/>
      <c r="I43" s="736"/>
      <c r="J43" s="737"/>
    </row>
    <row r="44" spans="2:19" s="234" customFormat="1" ht="15.75" customHeight="1">
      <c r="B44" s="724" t="s">
        <v>208</v>
      </c>
      <c r="C44" s="725"/>
      <c r="D44" s="725"/>
      <c r="E44" s="725"/>
      <c r="F44" s="725"/>
      <c r="G44" s="725"/>
      <c r="H44" s="726"/>
      <c r="I44" s="727">
        <v>1</v>
      </c>
      <c r="J44" s="728"/>
    </row>
    <row r="45" spans="2:19" s="234" customFormat="1" ht="15.6" customHeight="1">
      <c r="B45" s="724" t="s">
        <v>191</v>
      </c>
      <c r="C45" s="725"/>
      <c r="D45" s="725"/>
      <c r="E45" s="725"/>
      <c r="F45" s="725"/>
      <c r="G45" s="725"/>
      <c r="H45" s="726"/>
      <c r="I45" s="729"/>
      <c r="J45" s="730"/>
    </row>
    <row r="46" spans="2:19" s="234" customFormat="1" ht="11.4" customHeight="1" thickBot="1">
      <c r="B46" s="731" t="s">
        <v>192</v>
      </c>
      <c r="C46" s="732"/>
      <c r="D46" s="732"/>
      <c r="E46" s="732"/>
      <c r="F46" s="732"/>
      <c r="G46" s="732"/>
      <c r="H46" s="732"/>
      <c r="I46" s="733"/>
      <c r="J46" s="734"/>
    </row>
    <row r="47" spans="2:19" s="234" customFormat="1" ht="12.6" customHeight="1" thickBot="1">
      <c r="B47" s="716" t="s">
        <v>193</v>
      </c>
      <c r="C47" s="717"/>
      <c r="D47" s="717"/>
      <c r="E47" s="717"/>
      <c r="F47" s="717"/>
      <c r="G47" s="717"/>
      <c r="H47" s="718"/>
      <c r="I47" s="719" t="s">
        <v>194</v>
      </c>
      <c r="J47" s="720"/>
    </row>
    <row r="48" spans="2:19" s="223" customFormat="1" ht="14.25" customHeight="1">
      <c r="B48" s="258" t="s">
        <v>195</v>
      </c>
      <c r="C48" s="258"/>
      <c r="D48" s="258"/>
      <c r="E48" s="259"/>
      <c r="F48" s="258"/>
      <c r="G48" s="259"/>
      <c r="H48" s="259"/>
      <c r="I48" s="259"/>
      <c r="J48" s="259"/>
      <c r="K48" s="258"/>
    </row>
    <row r="49" spans="1:11" s="223" customFormat="1" ht="12.6" customHeight="1">
      <c r="B49" s="721" t="s">
        <v>196</v>
      </c>
      <c r="C49" s="721"/>
      <c r="D49" s="721"/>
      <c r="E49" s="721"/>
      <c r="F49" s="722" t="s">
        <v>197</v>
      </c>
      <c r="G49" s="722"/>
      <c r="H49" s="722"/>
      <c r="I49" s="722"/>
      <c r="J49" s="722"/>
      <c r="K49" s="260"/>
    </row>
    <row r="50" spans="1:11" s="223" customFormat="1" ht="12.6" customHeight="1">
      <c r="B50" s="721" t="s">
        <v>198</v>
      </c>
      <c r="C50" s="721"/>
      <c r="D50" s="721"/>
      <c r="E50" s="721"/>
      <c r="F50" s="723" t="s">
        <v>199</v>
      </c>
      <c r="G50" s="723"/>
      <c r="H50" s="723"/>
      <c r="I50" s="723"/>
      <c r="J50" s="723"/>
      <c r="K50" s="260"/>
    </row>
    <row r="51" spans="1:11" s="263" customFormat="1" ht="45.6" customHeight="1">
      <c r="A51" s="223"/>
      <c r="B51" s="712" t="s">
        <v>200</v>
      </c>
      <c r="C51" s="712"/>
      <c r="D51" s="712"/>
      <c r="E51" s="712"/>
      <c r="F51" s="261"/>
      <c r="G51" s="262"/>
      <c r="H51" s="262"/>
      <c r="I51" s="262"/>
      <c r="J51" s="262"/>
      <c r="K51" s="262"/>
    </row>
    <row r="52" spans="1:11" s="263" customFormat="1" ht="33" customHeight="1">
      <c r="A52" s="223"/>
      <c r="B52" s="712" t="s">
        <v>201</v>
      </c>
      <c r="C52" s="712"/>
      <c r="D52" s="712"/>
      <c r="E52" s="712"/>
      <c r="F52" s="713" t="s">
        <v>0</v>
      </c>
      <c r="G52" s="713"/>
      <c r="H52" s="713"/>
      <c r="I52" s="713"/>
      <c r="J52" s="262"/>
      <c r="K52" s="264"/>
    </row>
    <row r="53" spans="1:11" s="263" customFormat="1" ht="11.4" customHeight="1">
      <c r="A53" s="223"/>
      <c r="B53" s="265"/>
      <c r="C53" s="265"/>
      <c r="D53" s="265"/>
      <c r="E53" s="265"/>
      <c r="F53" s="714" t="s">
        <v>137</v>
      </c>
      <c r="G53" s="714"/>
      <c r="H53" s="714"/>
      <c r="I53" s="714"/>
      <c r="J53" s="262"/>
      <c r="K53" s="264"/>
    </row>
    <row r="54" spans="1:11" s="263" customFormat="1" ht="13.8">
      <c r="A54" s="223"/>
      <c r="F54" s="715" t="s">
        <v>138</v>
      </c>
      <c r="G54" s="715"/>
      <c r="H54" s="715"/>
      <c r="I54" s="715"/>
      <c r="J54" s="262"/>
    </row>
    <row r="55" spans="1:11" ht="2.4" customHeight="1">
      <c r="A55" s="263"/>
      <c r="F55" s="263"/>
      <c r="G55" s="263"/>
      <c r="H55" s="263"/>
      <c r="I55" s="263"/>
      <c r="J55" s="267"/>
    </row>
    <row r="56" spans="1:11" ht="9.6" customHeight="1">
      <c r="A56" s="263"/>
      <c r="F56" s="263"/>
      <c r="G56" s="263"/>
      <c r="H56" s="263"/>
      <c r="I56" s="263"/>
      <c r="J56" s="267"/>
    </row>
    <row r="57" spans="1:11" ht="9.6" customHeight="1">
      <c r="A57" s="263"/>
      <c r="F57" s="263"/>
      <c r="G57" s="263"/>
      <c r="H57" s="263"/>
      <c r="I57" s="263"/>
      <c r="J57" s="267"/>
    </row>
    <row r="58" spans="1:11" ht="11.1" customHeight="1"/>
  </sheetData>
  <mergeCells count="68">
    <mergeCell ref="B5:D5"/>
    <mergeCell ref="E5:J5"/>
    <mergeCell ref="A1:J1"/>
    <mergeCell ref="A2:J2"/>
    <mergeCell ref="B3:J3"/>
    <mergeCell ref="B4:D4"/>
    <mergeCell ref="E4:J4"/>
    <mergeCell ref="B6:D6"/>
    <mergeCell ref="B7:D7"/>
    <mergeCell ref="B8:D8"/>
    <mergeCell ref="E8:J8"/>
    <mergeCell ref="B9:D9"/>
    <mergeCell ref="E9:J9"/>
    <mergeCell ref="B10:D10"/>
    <mergeCell ref="F10:I10"/>
    <mergeCell ref="B11:J11"/>
    <mergeCell ref="B12:E13"/>
    <mergeCell ref="F12:G12"/>
    <mergeCell ref="H12:H13"/>
    <mergeCell ref="I12:J12"/>
    <mergeCell ref="B14:E14"/>
    <mergeCell ref="C15:E15"/>
    <mergeCell ref="C16:E16"/>
    <mergeCell ref="F16:J16"/>
    <mergeCell ref="C17:E17"/>
    <mergeCell ref="F17:J17"/>
    <mergeCell ref="F14:J14"/>
    <mergeCell ref="B30:J30"/>
    <mergeCell ref="B18:E18"/>
    <mergeCell ref="B19:E19"/>
    <mergeCell ref="B20:E20"/>
    <mergeCell ref="B21:E21"/>
    <mergeCell ref="B22:E22"/>
    <mergeCell ref="B23:E23"/>
    <mergeCell ref="B24:J24"/>
    <mergeCell ref="B25:E25"/>
    <mergeCell ref="B26:J26"/>
    <mergeCell ref="B27:E27"/>
    <mergeCell ref="B29:E29"/>
    <mergeCell ref="B43:J43"/>
    <mergeCell ref="B31:E31"/>
    <mergeCell ref="B32:J32"/>
    <mergeCell ref="B33:E33"/>
    <mergeCell ref="B34:J34"/>
    <mergeCell ref="B35:E35"/>
    <mergeCell ref="B37:E37"/>
    <mergeCell ref="B38:J38"/>
    <mergeCell ref="B39:E39"/>
    <mergeCell ref="B40:J40"/>
    <mergeCell ref="B41:E41"/>
    <mergeCell ref="F41:J41"/>
    <mergeCell ref="B44:H44"/>
    <mergeCell ref="I44:J44"/>
    <mergeCell ref="B45:H45"/>
    <mergeCell ref="I45:J45"/>
    <mergeCell ref="B46:H46"/>
    <mergeCell ref="I46:J46"/>
    <mergeCell ref="B47:H47"/>
    <mergeCell ref="I47:J47"/>
    <mergeCell ref="B49:E49"/>
    <mergeCell ref="F49:J49"/>
    <mergeCell ref="B50:E50"/>
    <mergeCell ref="F50:J50"/>
    <mergeCell ref="B51:E51"/>
    <mergeCell ref="B52:E52"/>
    <mergeCell ref="F52:I52"/>
    <mergeCell ref="F53:I53"/>
    <mergeCell ref="F54:I54"/>
  </mergeCells>
  <printOptions horizontalCentered="1"/>
  <pageMargins left="0.25" right="0.25" top="0.75" bottom="0.75" header="0.3" footer="0.3"/>
  <pageSetup paperSize="9" scale="75" orientation="portrait" r:id="rId1"/>
  <headerFooter>
    <oddHeader xml:space="preserve">&amp;Rzałącznik nr 2b do wytycznych dla rad podstawowych jednostek organizacyjnych do tworzenia nowych i weryfikacji istniejących programów studiów I i II stopnia </oddHeader>
  </headerFooter>
  <rowBreaks count="1" manualBreakCount="1">
    <brk id="58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O395"/>
  <sheetViews>
    <sheetView view="pageBreakPreview" zoomScale="30" zoomScaleNormal="90" zoomScaleSheetLayoutView="30" workbookViewId="0">
      <selection activeCell="BV63" sqref="BV63"/>
    </sheetView>
  </sheetViews>
  <sheetFormatPr defaultColWidth="9.109375" defaultRowHeight="13.2"/>
  <cols>
    <col min="1" max="1" width="4.44140625" style="1" customWidth="1"/>
    <col min="2" max="2" width="15.88671875" style="1" customWidth="1"/>
    <col min="3" max="3" width="44.109375" style="1" customWidth="1"/>
    <col min="4" max="6" width="7.44140625" style="1" customWidth="1"/>
    <col min="7" max="7" width="8.109375" style="141" customWidth="1"/>
    <col min="8" max="8" width="12.109375" style="141" customWidth="1"/>
    <col min="9" max="11" width="7.44140625" style="141" customWidth="1"/>
    <col min="12" max="12" width="5.5546875" style="141" customWidth="1"/>
    <col min="13" max="35" width="5.44140625" style="141" customWidth="1"/>
    <col min="36" max="36" width="0" style="1" hidden="1" customWidth="1"/>
    <col min="37" max="37" width="10.44140625" style="312" hidden="1" customWidth="1"/>
    <col min="38" max="38" width="3.88671875" style="54" hidden="1" customWidth="1"/>
    <col min="39" max="39" width="6.44140625" style="54" hidden="1" customWidth="1"/>
    <col min="40" max="40" width="0" style="54" hidden="1" customWidth="1"/>
    <col min="41" max="63" width="9.109375" style="1" hidden="1" customWidth="1"/>
    <col min="64" max="64" width="9.109375" style="1" customWidth="1"/>
    <col min="65" max="16384" width="9.109375" style="1"/>
  </cols>
  <sheetData>
    <row r="2" spans="1:67" ht="15.6" thickBot="1">
      <c r="Q2" s="499" t="s">
        <v>279</v>
      </c>
    </row>
    <row r="3" spans="1:67" ht="20.100000000000001" customHeight="1" thickBot="1">
      <c r="A3" s="583"/>
      <c r="B3" s="584"/>
      <c r="C3" s="584"/>
      <c r="D3" s="585" t="s">
        <v>266</v>
      </c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586"/>
      <c r="Q3" s="586"/>
      <c r="R3" s="586"/>
      <c r="S3" s="586"/>
      <c r="T3" s="586"/>
      <c r="U3" s="586"/>
      <c r="V3" s="586"/>
      <c r="W3" s="586"/>
      <c r="X3" s="334"/>
      <c r="Y3" s="335"/>
      <c r="Z3" s="335"/>
      <c r="AA3" s="336"/>
      <c r="AB3" s="337"/>
      <c r="AC3" s="337"/>
      <c r="AD3" s="337"/>
      <c r="AE3" s="337"/>
      <c r="AF3" s="337"/>
      <c r="AG3" s="337"/>
      <c r="AH3" s="337"/>
      <c r="AI3" s="338"/>
      <c r="AK3" s="308" t="s">
        <v>243</v>
      </c>
      <c r="AQ3" s="28"/>
      <c r="AR3" s="108" t="s">
        <v>16</v>
      </c>
      <c r="AU3" s="28"/>
      <c r="AV3" s="108" t="s">
        <v>17</v>
      </c>
      <c r="AY3" s="28"/>
      <c r="AZ3" s="108" t="s">
        <v>18</v>
      </c>
      <c r="BC3" s="28"/>
      <c r="BD3" s="108" t="s">
        <v>19</v>
      </c>
      <c r="BG3" s="28"/>
      <c r="BH3" s="109" t="s">
        <v>20</v>
      </c>
      <c r="BI3" s="110"/>
      <c r="BJ3" s="110"/>
      <c r="BK3" s="111"/>
      <c r="BL3" s="54"/>
      <c r="BM3" s="54"/>
      <c r="BN3" s="54"/>
      <c r="BO3" s="54"/>
    </row>
    <row r="4" spans="1:67" ht="20.100000000000001" customHeight="1">
      <c r="A4" s="589" t="s">
        <v>1</v>
      </c>
      <c r="B4" s="590"/>
      <c r="C4" s="590"/>
      <c r="D4" s="587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8"/>
      <c r="R4" s="588"/>
      <c r="S4" s="588"/>
      <c r="T4" s="588"/>
      <c r="U4" s="588"/>
      <c r="V4" s="588"/>
      <c r="W4" s="588"/>
      <c r="X4" s="339"/>
      <c r="Y4" s="333"/>
      <c r="Z4" s="333"/>
      <c r="AB4" s="138"/>
      <c r="AC4" s="135"/>
      <c r="AD4" s="135"/>
      <c r="AE4" s="135"/>
      <c r="AF4" s="135"/>
      <c r="AG4" s="135"/>
      <c r="AH4" s="135"/>
      <c r="AI4" s="340"/>
      <c r="AK4" s="309">
        <f>SUM(AK17:AK136)</f>
        <v>327</v>
      </c>
      <c r="AL4" s="310" t="s">
        <v>244</v>
      </c>
      <c r="AM4" s="311"/>
      <c r="AO4" s="103"/>
      <c r="AP4" s="103"/>
      <c r="AQ4" s="103"/>
      <c r="AR4" s="103" t="str">
        <f t="shared" ref="AR4:AR10" si="0">IF(SUM(P21:S21)=0,"",$B21)</f>
        <v>Język obcy4</v>
      </c>
      <c r="AS4" s="103"/>
      <c r="AT4" s="103"/>
      <c r="AU4" s="103"/>
      <c r="AV4" s="103" t="str">
        <f t="shared" ref="AV4:AV10" si="1">IF(SUM(T21:W21)=0,"",$B21)</f>
        <v>Język obcy4</v>
      </c>
      <c r="AW4" s="103"/>
      <c r="AX4" s="103"/>
      <c r="AY4" s="103"/>
      <c r="AZ4" s="103" t="str">
        <f t="shared" ref="AZ4:AZ10" si="2">IF(SUM(X21:AA21)=0,"",$B21)</f>
        <v>Język obcy4</v>
      </c>
      <c r="BA4" s="103"/>
      <c r="BB4" s="103"/>
      <c r="BC4" s="103"/>
      <c r="BD4" s="103" t="str">
        <f t="shared" ref="BD4:BD10" si="3">IF(SUM(AB21:AE21)=0,"",$B21)</f>
        <v/>
      </c>
      <c r="BE4" s="103"/>
      <c r="BF4" s="103"/>
      <c r="BG4" s="103"/>
      <c r="BH4" s="103" t="str">
        <f t="shared" ref="BH4:BH10" si="4">IF(SUM(AF21:AI21)=0,"",$B21)</f>
        <v/>
      </c>
      <c r="BI4" s="103"/>
      <c r="BJ4" s="103"/>
      <c r="BK4" s="104"/>
      <c r="BL4" s="54"/>
      <c r="BM4" s="54"/>
      <c r="BN4" s="54"/>
      <c r="BO4" s="54"/>
    </row>
    <row r="5" spans="1:67" s="54" customFormat="1" ht="20.100000000000001" customHeight="1">
      <c r="A5" s="372"/>
      <c r="C5" s="51"/>
      <c r="D5" s="3" t="s">
        <v>143</v>
      </c>
      <c r="E5" s="52"/>
      <c r="F5" s="52"/>
      <c r="G5" s="136"/>
      <c r="H5" s="137"/>
      <c r="I5" s="138" t="s">
        <v>126</v>
      </c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9"/>
      <c r="W5" s="139"/>
      <c r="X5" s="341"/>
      <c r="Y5" s="139"/>
      <c r="Z5" s="139"/>
      <c r="AB5" s="137"/>
      <c r="AC5" s="137"/>
      <c r="AD5" s="137"/>
      <c r="AE5" s="137"/>
      <c r="AF5" s="137"/>
      <c r="AG5" s="137"/>
      <c r="AH5" s="137"/>
      <c r="AI5" s="342"/>
      <c r="AJ5" s="53"/>
      <c r="AK5" s="312"/>
      <c r="AM5" s="313" t="s">
        <v>245</v>
      </c>
      <c r="AN5" s="314" t="s">
        <v>246</v>
      </c>
      <c r="AO5" s="94"/>
      <c r="AP5" s="94"/>
      <c r="AQ5" s="94"/>
      <c r="AR5" s="94" t="str">
        <f t="shared" si="0"/>
        <v>Arkusz kalkulacyjny w zarządzaniu</v>
      </c>
      <c r="AS5" s="94"/>
      <c r="AT5" s="94"/>
      <c r="AU5" s="94"/>
      <c r="AV5" s="94" t="str">
        <f t="shared" si="1"/>
        <v/>
      </c>
      <c r="AW5" s="94"/>
      <c r="AX5" s="94"/>
      <c r="AY5" s="94"/>
      <c r="AZ5" s="94" t="str">
        <f t="shared" si="2"/>
        <v/>
      </c>
      <c r="BA5" s="94"/>
      <c r="BB5" s="94"/>
      <c r="BC5" s="94"/>
      <c r="BD5" s="94" t="str">
        <f t="shared" si="3"/>
        <v/>
      </c>
      <c r="BE5" s="94"/>
      <c r="BF5" s="94"/>
      <c r="BG5" s="94"/>
      <c r="BH5" s="94" t="str">
        <f t="shared" si="4"/>
        <v/>
      </c>
      <c r="BI5" s="94"/>
      <c r="BJ5" s="94"/>
      <c r="BK5" s="105"/>
    </row>
    <row r="6" spans="1:67" ht="20.100000000000001" customHeight="1">
      <c r="A6" s="591"/>
      <c r="B6" s="592"/>
      <c r="C6" s="592"/>
      <c r="D6" s="3" t="s">
        <v>2</v>
      </c>
      <c r="E6" s="3"/>
      <c r="F6" s="3"/>
      <c r="G6" s="140"/>
      <c r="I6" s="138" t="s">
        <v>3</v>
      </c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40"/>
      <c r="W6" s="140"/>
      <c r="X6" s="343"/>
      <c r="Y6" s="140"/>
      <c r="Z6" s="140"/>
      <c r="AB6" s="140"/>
      <c r="AC6" s="140"/>
      <c r="AD6" s="140"/>
      <c r="AE6" s="140"/>
      <c r="AF6" s="140"/>
      <c r="AG6" s="140"/>
      <c r="AH6" s="140"/>
      <c r="AI6" s="344"/>
      <c r="AK6" s="315">
        <f>SUM(AK176:AK189)</f>
        <v>175</v>
      </c>
      <c r="AL6" s="310" t="s">
        <v>157</v>
      </c>
      <c r="AM6" s="316">
        <f>$AK$4+AK6</f>
        <v>502</v>
      </c>
      <c r="AN6" s="317">
        <f>'nie dot 2'!$H$2-'nie dot 2'!$H$5-'nie dot 1'!AM6</f>
        <v>-82</v>
      </c>
      <c r="AO6" s="94"/>
      <c r="AP6" s="94"/>
      <c r="AQ6" s="94"/>
      <c r="AR6" s="94" t="str">
        <f t="shared" si="0"/>
        <v/>
      </c>
      <c r="AS6" s="94"/>
      <c r="AT6" s="94"/>
      <c r="AU6" s="94"/>
      <c r="AV6" s="94" t="str">
        <f t="shared" si="1"/>
        <v/>
      </c>
      <c r="AW6" s="94"/>
      <c r="AX6" s="94"/>
      <c r="AY6" s="94"/>
      <c r="AZ6" s="94" t="str">
        <f t="shared" si="2"/>
        <v/>
      </c>
      <c r="BA6" s="94"/>
      <c r="BB6" s="94"/>
      <c r="BC6" s="94"/>
      <c r="BD6" s="94" t="str">
        <f t="shared" si="3"/>
        <v/>
      </c>
      <c r="BE6" s="94"/>
      <c r="BF6" s="94"/>
      <c r="BG6" s="94"/>
      <c r="BH6" s="94" t="str">
        <f t="shared" si="4"/>
        <v/>
      </c>
      <c r="BI6" s="94"/>
      <c r="BJ6" s="94"/>
      <c r="BK6" s="105"/>
    </row>
    <row r="7" spans="1:67" ht="20.100000000000001" customHeight="1">
      <c r="A7" s="591"/>
      <c r="B7" s="592"/>
      <c r="C7" s="592"/>
      <c r="D7" s="3" t="s">
        <v>4</v>
      </c>
      <c r="E7" s="3"/>
      <c r="F7" s="3"/>
      <c r="G7" s="140"/>
      <c r="I7" s="138" t="s">
        <v>5</v>
      </c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40"/>
      <c r="W7" s="142"/>
      <c r="X7" s="343"/>
      <c r="Y7" s="142"/>
      <c r="Z7" s="142"/>
      <c r="AB7" s="143"/>
      <c r="AC7" s="143"/>
      <c r="AD7" s="143"/>
      <c r="AE7" s="143"/>
      <c r="AF7" s="143"/>
      <c r="AG7" s="143"/>
      <c r="AH7" s="143"/>
      <c r="AI7" s="345"/>
      <c r="AK7" s="315">
        <f>SUM(AK229:AK242)</f>
        <v>175</v>
      </c>
      <c r="AL7" s="310" t="s">
        <v>158</v>
      </c>
      <c r="AM7" s="316">
        <f t="shared" ref="AM7:AM8" si="5">$AK$4+AK7</f>
        <v>502</v>
      </c>
      <c r="AN7" s="317">
        <f>'nie dot 2'!$H$2-'nie dot 2'!$H$5-'nie dot 1'!AM7</f>
        <v>-82</v>
      </c>
      <c r="AO7" s="94"/>
      <c r="AP7" s="94"/>
      <c r="AQ7" s="94"/>
      <c r="AR7" s="94" t="str">
        <f t="shared" si="0"/>
        <v>Filozofia</v>
      </c>
      <c r="AS7" s="94"/>
      <c r="AT7" s="94"/>
      <c r="AU7" s="94"/>
      <c r="AV7" s="94" t="str">
        <f t="shared" si="1"/>
        <v/>
      </c>
      <c r="AW7" s="94"/>
      <c r="AX7" s="94"/>
      <c r="AY7" s="94"/>
      <c r="AZ7" s="94" t="str">
        <f t="shared" si="2"/>
        <v/>
      </c>
      <c r="BA7" s="94"/>
      <c r="BB7" s="94"/>
      <c r="BC7" s="94"/>
      <c r="BD7" s="94" t="str">
        <f t="shared" si="3"/>
        <v/>
      </c>
      <c r="BE7" s="94"/>
      <c r="BF7" s="94"/>
      <c r="BG7" s="94"/>
      <c r="BH7" s="94" t="str">
        <f t="shared" si="4"/>
        <v/>
      </c>
      <c r="BI7" s="94"/>
      <c r="BJ7" s="94"/>
      <c r="BK7" s="105"/>
    </row>
    <row r="8" spans="1:67" ht="20.100000000000001" customHeight="1">
      <c r="A8" s="591"/>
      <c r="B8" s="592"/>
      <c r="C8" s="592"/>
      <c r="D8" s="3" t="s">
        <v>6</v>
      </c>
      <c r="E8" s="3"/>
      <c r="F8" s="3"/>
      <c r="G8" s="140"/>
      <c r="I8" s="138" t="s">
        <v>7</v>
      </c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40"/>
      <c r="W8" s="142"/>
      <c r="X8" s="343"/>
      <c r="Y8" s="142"/>
      <c r="Z8" s="142"/>
      <c r="AB8" s="143"/>
      <c r="AC8" s="143"/>
      <c r="AD8" s="143"/>
      <c r="AE8" s="143"/>
      <c r="AF8" s="143"/>
      <c r="AG8" s="143"/>
      <c r="AH8" s="143"/>
      <c r="AI8" s="345"/>
      <c r="AK8" s="315">
        <f>SUM(AK282:AK296)</f>
        <v>210</v>
      </c>
      <c r="AL8" s="310" t="s">
        <v>159</v>
      </c>
      <c r="AM8" s="316">
        <f t="shared" si="5"/>
        <v>537</v>
      </c>
      <c r="AN8" s="317">
        <f>'nie dot 2'!$H$2-'nie dot 2'!$H$5-'nie dot 1'!AM8</f>
        <v>-117</v>
      </c>
      <c r="AO8" s="94"/>
      <c r="AP8" s="94"/>
      <c r="AQ8" s="94"/>
      <c r="AR8" s="94" t="str">
        <f t="shared" si="0"/>
        <v/>
      </c>
      <c r="AS8" s="94"/>
      <c r="AT8" s="94"/>
      <c r="AU8" s="94"/>
      <c r="AV8" s="94" t="str">
        <f t="shared" si="1"/>
        <v/>
      </c>
      <c r="AW8" s="94"/>
      <c r="AX8" s="94"/>
      <c r="AY8" s="94"/>
      <c r="AZ8" s="94" t="str">
        <f t="shared" si="2"/>
        <v/>
      </c>
      <c r="BA8" s="94"/>
      <c r="BB8" s="94"/>
      <c r="BC8" s="94"/>
      <c r="BD8" s="94" t="str">
        <f t="shared" si="3"/>
        <v/>
      </c>
      <c r="BE8" s="94"/>
      <c r="BF8" s="94"/>
      <c r="BG8" s="94"/>
      <c r="BH8" s="94" t="str">
        <f t="shared" si="4"/>
        <v/>
      </c>
      <c r="BI8" s="94"/>
      <c r="BJ8" s="94"/>
      <c r="BK8" s="105"/>
    </row>
    <row r="9" spans="1:67" ht="20.100000000000001" customHeight="1">
      <c r="A9" s="593"/>
      <c r="B9" s="594"/>
      <c r="C9" s="594"/>
      <c r="D9" s="3" t="s">
        <v>8</v>
      </c>
      <c r="E9" s="3"/>
      <c r="F9" s="3"/>
      <c r="G9" s="140"/>
      <c r="I9" s="144" t="s">
        <v>148</v>
      </c>
      <c r="J9" s="144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40"/>
      <c r="W9" s="140"/>
      <c r="X9" s="595" t="s">
        <v>238</v>
      </c>
      <c r="Y9" s="596"/>
      <c r="Z9" s="596"/>
      <c r="AA9" s="596"/>
      <c r="AB9" s="596"/>
      <c r="AC9" s="596"/>
      <c r="AD9" s="596"/>
      <c r="AE9" s="596"/>
      <c r="AF9" s="596"/>
      <c r="AG9" s="596"/>
      <c r="AH9" s="596"/>
      <c r="AI9" s="597"/>
      <c r="AK9" s="315"/>
      <c r="AL9" s="310"/>
      <c r="AM9" s="316"/>
      <c r="AN9" s="317"/>
      <c r="AO9" s="94"/>
      <c r="AP9" s="94"/>
      <c r="AQ9" s="94"/>
      <c r="AR9" s="94" t="str">
        <f t="shared" si="0"/>
        <v/>
      </c>
      <c r="AS9" s="94"/>
      <c r="AT9" s="94"/>
      <c r="AU9" s="94"/>
      <c r="AV9" s="94" t="str">
        <f t="shared" si="1"/>
        <v/>
      </c>
      <c r="AW9" s="94"/>
      <c r="AX9" s="94"/>
      <c r="AY9" s="94"/>
      <c r="AZ9" s="94" t="str">
        <f t="shared" si="2"/>
        <v/>
      </c>
      <c r="BA9" s="94"/>
      <c r="BB9" s="94"/>
      <c r="BC9" s="94"/>
      <c r="BD9" s="94" t="str">
        <f t="shared" si="3"/>
        <v/>
      </c>
      <c r="BE9" s="94"/>
      <c r="BF9" s="94"/>
      <c r="BG9" s="94"/>
      <c r="BH9" s="94" t="str">
        <f t="shared" si="4"/>
        <v/>
      </c>
      <c r="BI9" s="94"/>
      <c r="BJ9" s="94"/>
      <c r="BK9" s="105"/>
    </row>
    <row r="10" spans="1:67" ht="20.100000000000001" customHeight="1">
      <c r="A10" s="591"/>
      <c r="B10" s="592"/>
      <c r="C10" s="592"/>
      <c r="D10" s="7"/>
      <c r="E10" s="2"/>
      <c r="F10" s="2"/>
      <c r="G10" s="63"/>
      <c r="H10" s="144"/>
      <c r="I10" s="138" t="s">
        <v>149</v>
      </c>
      <c r="J10" s="144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40"/>
      <c r="W10" s="115"/>
      <c r="X10" s="595" t="s">
        <v>239</v>
      </c>
      <c r="Y10" s="596"/>
      <c r="Z10" s="596"/>
      <c r="AA10" s="596"/>
      <c r="AB10" s="596"/>
      <c r="AC10" s="596"/>
      <c r="AD10" s="596"/>
      <c r="AE10" s="596"/>
      <c r="AF10" s="596"/>
      <c r="AG10" s="596"/>
      <c r="AH10" s="596"/>
      <c r="AI10" s="597"/>
      <c r="AO10" s="94"/>
      <c r="AP10" s="94"/>
      <c r="AQ10" s="94"/>
      <c r="AR10" s="94" t="str">
        <f t="shared" si="0"/>
        <v/>
      </c>
      <c r="AS10" s="94"/>
      <c r="AT10" s="94"/>
      <c r="AU10" s="94"/>
      <c r="AV10" s="94" t="str">
        <f t="shared" si="1"/>
        <v/>
      </c>
      <c r="AW10" s="94"/>
      <c r="AX10" s="94"/>
      <c r="AY10" s="94"/>
      <c r="AZ10" s="94" t="str">
        <f t="shared" si="2"/>
        <v/>
      </c>
      <c r="BA10" s="94"/>
      <c r="BB10" s="94"/>
      <c r="BC10" s="94"/>
      <c r="BD10" s="94" t="str">
        <f t="shared" si="3"/>
        <v/>
      </c>
      <c r="BE10" s="94"/>
      <c r="BF10" s="94"/>
      <c r="BG10" s="94"/>
      <c r="BH10" s="94" t="str">
        <f t="shared" si="4"/>
        <v/>
      </c>
      <c r="BI10" s="94"/>
      <c r="BJ10" s="94"/>
      <c r="BK10" s="105"/>
    </row>
    <row r="11" spans="1:67" ht="20.100000000000001" customHeight="1" thickBot="1">
      <c r="A11" s="373"/>
      <c r="B11" s="8"/>
      <c r="C11" s="9"/>
      <c r="D11" s="2"/>
      <c r="E11" s="2"/>
      <c r="F11" s="2"/>
      <c r="G11" s="63"/>
      <c r="H11" s="144"/>
      <c r="I11" s="144" t="s">
        <v>259</v>
      </c>
      <c r="J11" s="144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40"/>
      <c r="W11" s="115"/>
      <c r="X11" s="343"/>
      <c r="Y11" s="115"/>
      <c r="Z11" s="115"/>
      <c r="AA11" s="1"/>
      <c r="AB11" s="143"/>
      <c r="AC11" s="143"/>
      <c r="AD11" s="143"/>
      <c r="AE11" s="143"/>
      <c r="AF11" s="143"/>
      <c r="AG11" s="143"/>
      <c r="AH11" s="143"/>
      <c r="AI11" s="345"/>
      <c r="AO11" s="106"/>
      <c r="AP11" s="106"/>
      <c r="AQ11" s="106"/>
      <c r="AR11" s="106" t="str">
        <f>IF(SUM(P29:S29)=0,"",$B29)</f>
        <v>Wychowanie fizyczne</v>
      </c>
      <c r="AS11" s="106"/>
      <c r="AT11" s="106"/>
      <c r="AU11" s="106"/>
      <c r="AV11" s="106" t="str">
        <f>IF(SUM(T29:W29)=0,"",$B29)</f>
        <v/>
      </c>
      <c r="AW11" s="106"/>
      <c r="AX11" s="106"/>
      <c r="AY11" s="106"/>
      <c r="AZ11" s="106" t="str">
        <f>IF(SUM(X29:AA29)=0,"",$B29)</f>
        <v/>
      </c>
      <c r="BA11" s="106"/>
      <c r="BB11" s="106"/>
      <c r="BC11" s="106"/>
      <c r="BD11" s="106" t="str">
        <f>IF(SUM(AB29:AE29)=0,"",$B29)</f>
        <v/>
      </c>
      <c r="BE11" s="106"/>
      <c r="BF11" s="106"/>
      <c r="BG11" s="106"/>
      <c r="BH11" s="106" t="str">
        <f>IF(SUM(AF29:AI29)=0,"",$B29)</f>
        <v/>
      </c>
      <c r="BI11" s="106"/>
      <c r="BJ11" s="106"/>
      <c r="BK11" s="107"/>
    </row>
    <row r="12" spans="1:67" ht="20.100000000000001" customHeight="1">
      <c r="A12" s="373"/>
      <c r="B12" s="8"/>
      <c r="C12" s="9"/>
      <c r="D12" s="2"/>
      <c r="E12" s="2"/>
      <c r="F12" s="2"/>
      <c r="H12" s="144"/>
      <c r="I12" s="144"/>
      <c r="J12" s="144"/>
      <c r="K12" s="138"/>
      <c r="L12" s="138"/>
      <c r="M12" s="138"/>
      <c r="N12" s="138"/>
      <c r="O12" s="138"/>
      <c r="P12" s="138"/>
      <c r="Q12" s="138"/>
      <c r="R12" s="138"/>
      <c r="S12" s="138"/>
      <c r="T12" s="138"/>
      <c r="U12" s="138"/>
      <c r="V12" s="140"/>
      <c r="W12" s="115"/>
      <c r="X12" s="343"/>
      <c r="Y12" s="115"/>
      <c r="Z12" s="115"/>
      <c r="AA12" s="1"/>
      <c r="AB12" s="143"/>
      <c r="AC12" s="143"/>
      <c r="AD12" s="143"/>
      <c r="AE12" s="143"/>
      <c r="AF12" s="143"/>
      <c r="AG12" s="143"/>
      <c r="AH12" s="143"/>
      <c r="AI12" s="345"/>
      <c r="AO12" s="103"/>
      <c r="AP12" s="103"/>
      <c r="AQ12" s="103"/>
      <c r="AR12" s="103" t="str">
        <f t="shared" ref="AR12:AR19" si="6">IF(SUM(P71:S71)=0,"",$B71)</f>
        <v/>
      </c>
      <c r="AS12" s="103"/>
      <c r="AT12" s="103"/>
      <c r="AU12" s="103"/>
      <c r="AV12" s="103" t="str">
        <f t="shared" ref="AV12:AV19" si="7">IF(SUM(T71:W71)=0,"",$B71)</f>
        <v/>
      </c>
      <c r="AW12" s="103"/>
      <c r="AX12" s="103"/>
      <c r="AY12" s="103"/>
      <c r="AZ12" s="103" t="str">
        <f t="shared" ref="AZ12:AZ19" si="8">IF(SUM(X71:AA71)=0,"",$B71)</f>
        <v/>
      </c>
      <c r="BA12" s="103"/>
      <c r="BB12" s="103"/>
      <c r="BC12" s="103"/>
      <c r="BD12" s="103" t="str">
        <f t="shared" ref="BD12:BD19" si="9">IF(SUM(AB71:AE71)=0,"",$B71)</f>
        <v/>
      </c>
      <c r="BE12" s="103"/>
      <c r="BF12" s="103"/>
      <c r="BG12" s="103"/>
      <c r="BH12" s="103" t="str">
        <f t="shared" ref="BH12:BH19" si="10">IF(SUM(AF71:AI71)=0,"",$B71)</f>
        <v/>
      </c>
      <c r="BI12" s="103"/>
      <c r="BJ12" s="103"/>
      <c r="BK12" s="104"/>
    </row>
    <row r="13" spans="1:67" ht="20.100000000000001" customHeight="1" thickBot="1">
      <c r="A13" s="374"/>
      <c r="B13" s="10"/>
      <c r="C13" s="11"/>
      <c r="D13" s="12"/>
      <c r="E13" s="12"/>
      <c r="F13" s="12"/>
      <c r="G13" s="145"/>
      <c r="H13" s="145"/>
      <c r="I13" s="145"/>
      <c r="J13" s="145"/>
      <c r="K13" s="145"/>
      <c r="L13" s="145"/>
      <c r="M13" s="145"/>
      <c r="N13" s="146"/>
      <c r="O13" s="146"/>
      <c r="P13" s="146"/>
      <c r="Q13" s="146"/>
      <c r="R13" s="146"/>
      <c r="S13" s="146"/>
      <c r="T13" s="146"/>
      <c r="U13" s="146"/>
      <c r="V13" s="147"/>
      <c r="W13" s="148"/>
      <c r="X13" s="346"/>
      <c r="Y13" s="347"/>
      <c r="Z13" s="347"/>
      <c r="AA13" s="101"/>
      <c r="AB13" s="348"/>
      <c r="AC13" s="348"/>
      <c r="AD13" s="348"/>
      <c r="AE13" s="348"/>
      <c r="AF13" s="348"/>
      <c r="AG13" s="348"/>
      <c r="AH13" s="348"/>
      <c r="AI13" s="349"/>
      <c r="AO13" s="94"/>
      <c r="AP13" s="94"/>
      <c r="AQ13" s="94"/>
      <c r="AR13" s="94" t="str">
        <f t="shared" si="6"/>
        <v>Nauka o organizacji</v>
      </c>
      <c r="AS13" s="94"/>
      <c r="AT13" s="94"/>
      <c r="AU13" s="94"/>
      <c r="AV13" s="94" t="str">
        <f t="shared" si="7"/>
        <v/>
      </c>
      <c r="AW13" s="94"/>
      <c r="AX13" s="94"/>
      <c r="AY13" s="94"/>
      <c r="AZ13" s="94" t="str">
        <f t="shared" si="8"/>
        <v/>
      </c>
      <c r="BA13" s="94"/>
      <c r="BB13" s="94"/>
      <c r="BC13" s="94"/>
      <c r="BD13" s="94" t="str">
        <f t="shared" si="9"/>
        <v/>
      </c>
      <c r="BE13" s="94"/>
      <c r="BF13" s="94"/>
      <c r="BG13" s="94"/>
      <c r="BH13" s="94" t="str">
        <f t="shared" si="10"/>
        <v/>
      </c>
      <c r="BI13" s="94"/>
      <c r="BJ13" s="94"/>
      <c r="BK13" s="105"/>
    </row>
    <row r="14" spans="1:67" ht="13.5" customHeight="1" thickBot="1">
      <c r="A14" s="375"/>
      <c r="AI14" s="356"/>
      <c r="AO14" s="94"/>
      <c r="AP14" s="94"/>
      <c r="AQ14" s="94"/>
      <c r="AR14" s="94" t="str">
        <f t="shared" si="6"/>
        <v/>
      </c>
      <c r="AS14" s="94"/>
      <c r="AT14" s="94"/>
      <c r="AU14" s="94"/>
      <c r="AV14" s="94" t="str">
        <f t="shared" si="7"/>
        <v/>
      </c>
      <c r="AW14" s="94"/>
      <c r="AX14" s="94"/>
      <c r="AY14" s="94"/>
      <c r="AZ14" s="94" t="str">
        <f t="shared" si="8"/>
        <v/>
      </c>
      <c r="BA14" s="94"/>
      <c r="BB14" s="94"/>
      <c r="BC14" s="94"/>
      <c r="BD14" s="94" t="str">
        <f t="shared" si="9"/>
        <v/>
      </c>
      <c r="BE14" s="94"/>
      <c r="BF14" s="94"/>
      <c r="BG14" s="94"/>
      <c r="BH14" s="94" t="str">
        <f t="shared" si="10"/>
        <v/>
      </c>
      <c r="BI14" s="94"/>
      <c r="BJ14" s="94"/>
      <c r="BK14" s="105"/>
    </row>
    <row r="15" spans="1:67" ht="20.100000000000001" customHeight="1" thickBot="1">
      <c r="A15" s="568" t="s">
        <v>9</v>
      </c>
      <c r="B15" s="697" t="s">
        <v>10</v>
      </c>
      <c r="C15" s="697"/>
      <c r="D15" s="570" t="s">
        <v>11</v>
      </c>
      <c r="E15" s="570"/>
      <c r="F15" s="570"/>
      <c r="G15" s="822" t="s">
        <v>12</v>
      </c>
      <c r="H15" s="822"/>
      <c r="I15" s="822"/>
      <c r="J15" s="822"/>
      <c r="K15" s="822"/>
      <c r="L15" s="572" t="s">
        <v>13</v>
      </c>
      <c r="M15" s="572"/>
      <c r="N15" s="572"/>
      <c r="O15" s="572"/>
      <c r="P15" s="572"/>
      <c r="Q15" s="572"/>
      <c r="R15" s="572"/>
      <c r="S15" s="572"/>
      <c r="T15" s="572"/>
      <c r="U15" s="572"/>
      <c r="V15" s="572"/>
      <c r="W15" s="572"/>
      <c r="X15" s="572"/>
      <c r="Y15" s="572"/>
      <c r="Z15" s="572"/>
      <c r="AA15" s="572"/>
      <c r="AB15" s="572"/>
      <c r="AC15" s="572"/>
      <c r="AD15" s="572"/>
      <c r="AE15" s="572"/>
      <c r="AF15" s="572"/>
      <c r="AG15" s="572"/>
      <c r="AH15" s="572"/>
      <c r="AI15" s="573"/>
      <c r="AO15" s="94"/>
      <c r="AP15" s="94"/>
      <c r="AQ15" s="94"/>
      <c r="AR15" s="94" t="str">
        <f t="shared" si="6"/>
        <v/>
      </c>
      <c r="AS15" s="94"/>
      <c r="AT15" s="94"/>
      <c r="AU15" s="94"/>
      <c r="AV15" s="94" t="str">
        <f t="shared" si="7"/>
        <v>Finanse</v>
      </c>
      <c r="AW15" s="94"/>
      <c r="AX15" s="94"/>
      <c r="AY15" s="94"/>
      <c r="AZ15" s="94" t="str">
        <f t="shared" si="8"/>
        <v/>
      </c>
      <c r="BA15" s="94"/>
      <c r="BB15" s="94"/>
      <c r="BC15" s="94"/>
      <c r="BD15" s="94" t="str">
        <f t="shared" si="9"/>
        <v/>
      </c>
      <c r="BE15" s="94"/>
      <c r="BF15" s="94"/>
      <c r="BG15" s="94"/>
      <c r="BH15" s="94" t="str">
        <f t="shared" si="10"/>
        <v/>
      </c>
      <c r="BI15" s="94"/>
      <c r="BJ15" s="94"/>
      <c r="BK15" s="105"/>
    </row>
    <row r="16" spans="1:67" ht="20.100000000000001" customHeight="1" thickBot="1">
      <c r="A16" s="568"/>
      <c r="B16" s="697"/>
      <c r="C16" s="697"/>
      <c r="D16" s="570"/>
      <c r="E16" s="570"/>
      <c r="F16" s="570"/>
      <c r="G16" s="534" t="s">
        <v>14</v>
      </c>
      <c r="H16" s="574" t="s">
        <v>15</v>
      </c>
      <c r="I16" s="574"/>
      <c r="J16" s="574"/>
      <c r="K16" s="574"/>
      <c r="L16" s="531" t="s">
        <v>163</v>
      </c>
      <c r="M16" s="531"/>
      <c r="N16" s="531"/>
      <c r="O16" s="531"/>
      <c r="P16" s="531" t="s">
        <v>164</v>
      </c>
      <c r="Q16" s="531"/>
      <c r="R16" s="531"/>
      <c r="S16" s="531"/>
      <c r="T16" s="531" t="s">
        <v>165</v>
      </c>
      <c r="U16" s="531"/>
      <c r="V16" s="531"/>
      <c r="W16" s="531"/>
      <c r="X16" s="531" t="s">
        <v>166</v>
      </c>
      <c r="Y16" s="531"/>
      <c r="Z16" s="531"/>
      <c r="AA16" s="531"/>
      <c r="AB16" s="531" t="s">
        <v>167</v>
      </c>
      <c r="AC16" s="531"/>
      <c r="AD16" s="531"/>
      <c r="AE16" s="531"/>
      <c r="AF16" s="575" t="s">
        <v>168</v>
      </c>
      <c r="AG16" s="575"/>
      <c r="AH16" s="575"/>
      <c r="AI16" s="576"/>
      <c r="AO16" s="94"/>
      <c r="AP16" s="94"/>
      <c r="AQ16" s="94"/>
      <c r="AR16" s="94" t="str">
        <f t="shared" si="6"/>
        <v>Prawo</v>
      </c>
      <c r="AS16" s="94"/>
      <c r="AT16" s="94"/>
      <c r="AU16" s="94"/>
      <c r="AV16" s="94" t="str">
        <f t="shared" si="7"/>
        <v/>
      </c>
      <c r="AW16" s="94"/>
      <c r="AX16" s="94"/>
      <c r="AY16" s="94"/>
      <c r="AZ16" s="94" t="str">
        <f t="shared" si="8"/>
        <v/>
      </c>
      <c r="BA16" s="94"/>
      <c r="BB16" s="94"/>
      <c r="BC16" s="94"/>
      <c r="BD16" s="94" t="str">
        <f t="shared" si="9"/>
        <v/>
      </c>
      <c r="BE16" s="94"/>
      <c r="BF16" s="94"/>
      <c r="BG16" s="94"/>
      <c r="BH16" s="94" t="str">
        <f t="shared" si="10"/>
        <v/>
      </c>
      <c r="BI16" s="94"/>
      <c r="BJ16" s="94"/>
      <c r="BK16" s="105"/>
    </row>
    <row r="17" spans="1:63" ht="20.100000000000001" customHeight="1" thickBot="1">
      <c r="A17" s="568"/>
      <c r="B17" s="697"/>
      <c r="C17" s="697"/>
      <c r="D17" s="577" t="s">
        <v>21</v>
      </c>
      <c r="E17" s="578" t="s">
        <v>22</v>
      </c>
      <c r="F17" s="579" t="s">
        <v>23</v>
      </c>
      <c r="G17" s="534"/>
      <c r="H17" s="525" t="s">
        <v>24</v>
      </c>
      <c r="I17" s="525" t="s">
        <v>25</v>
      </c>
      <c r="J17" s="525" t="s">
        <v>26</v>
      </c>
      <c r="K17" s="580" t="s">
        <v>27</v>
      </c>
      <c r="L17" s="581" t="s">
        <v>240</v>
      </c>
      <c r="M17" s="581"/>
      <c r="N17" s="581"/>
      <c r="O17" s="581"/>
      <c r="P17" s="581"/>
      <c r="Q17" s="581"/>
      <c r="R17" s="581"/>
      <c r="S17" s="581"/>
      <c r="T17" s="581"/>
      <c r="U17" s="581"/>
      <c r="V17" s="581"/>
      <c r="W17" s="581"/>
      <c r="X17" s="581"/>
      <c r="Y17" s="581"/>
      <c r="Z17" s="581"/>
      <c r="AA17" s="581"/>
      <c r="AB17" s="581"/>
      <c r="AC17" s="581"/>
      <c r="AD17" s="581"/>
      <c r="AE17" s="581"/>
      <c r="AF17" s="581"/>
      <c r="AG17" s="581"/>
      <c r="AH17" s="581"/>
      <c r="AI17" s="582"/>
      <c r="AO17" s="94"/>
      <c r="AP17" s="94"/>
      <c r="AQ17" s="94"/>
      <c r="AR17" s="94" t="str">
        <f t="shared" si="6"/>
        <v/>
      </c>
      <c r="AS17" s="94"/>
      <c r="AT17" s="94"/>
      <c r="AU17" s="94"/>
      <c r="AV17" s="94" t="str">
        <f t="shared" si="7"/>
        <v/>
      </c>
      <c r="AW17" s="94"/>
      <c r="AX17" s="94"/>
      <c r="AY17" s="94"/>
      <c r="AZ17" s="94" t="str">
        <f t="shared" si="8"/>
        <v/>
      </c>
      <c r="BA17" s="94"/>
      <c r="BB17" s="94"/>
      <c r="BC17" s="94"/>
      <c r="BD17" s="94" t="str">
        <f t="shared" si="9"/>
        <v/>
      </c>
      <c r="BE17" s="94"/>
      <c r="BF17" s="94"/>
      <c r="BG17" s="94"/>
      <c r="BH17" s="94" t="str">
        <f t="shared" si="10"/>
        <v/>
      </c>
      <c r="BI17" s="94"/>
      <c r="BJ17" s="94"/>
      <c r="BK17" s="105"/>
    </row>
    <row r="18" spans="1:63" ht="20.100000000000001" customHeight="1" thickBot="1">
      <c r="A18" s="568"/>
      <c r="B18" s="697"/>
      <c r="C18" s="697"/>
      <c r="D18" s="577"/>
      <c r="E18" s="578"/>
      <c r="F18" s="579"/>
      <c r="G18" s="534"/>
      <c r="H18" s="525"/>
      <c r="I18" s="525"/>
      <c r="J18" s="525"/>
      <c r="K18" s="580"/>
      <c r="L18" s="523" t="s">
        <v>24</v>
      </c>
      <c r="M18" s="525" t="s">
        <v>25</v>
      </c>
      <c r="N18" s="519" t="s">
        <v>28</v>
      </c>
      <c r="O18" s="521" t="s">
        <v>29</v>
      </c>
      <c r="P18" s="523" t="s">
        <v>24</v>
      </c>
      <c r="Q18" s="525" t="s">
        <v>25</v>
      </c>
      <c r="R18" s="519" t="s">
        <v>28</v>
      </c>
      <c r="S18" s="521" t="s">
        <v>29</v>
      </c>
      <c r="T18" s="523" t="s">
        <v>24</v>
      </c>
      <c r="U18" s="525" t="s">
        <v>25</v>
      </c>
      <c r="V18" s="519" t="s">
        <v>28</v>
      </c>
      <c r="W18" s="521" t="s">
        <v>29</v>
      </c>
      <c r="X18" s="523" t="s">
        <v>24</v>
      </c>
      <c r="Y18" s="525" t="s">
        <v>25</v>
      </c>
      <c r="Z18" s="519" t="s">
        <v>28</v>
      </c>
      <c r="AA18" s="521" t="s">
        <v>29</v>
      </c>
      <c r="AB18" s="523" t="s">
        <v>24</v>
      </c>
      <c r="AC18" s="525" t="s">
        <v>25</v>
      </c>
      <c r="AD18" s="519" t="s">
        <v>28</v>
      </c>
      <c r="AE18" s="521" t="s">
        <v>29</v>
      </c>
      <c r="AF18" s="523" t="s">
        <v>24</v>
      </c>
      <c r="AG18" s="525" t="s">
        <v>25</v>
      </c>
      <c r="AH18" s="519" t="s">
        <v>28</v>
      </c>
      <c r="AI18" s="527" t="s">
        <v>29</v>
      </c>
      <c r="AO18" s="94"/>
      <c r="AP18" s="94"/>
      <c r="AQ18" s="94"/>
      <c r="AR18" s="94" t="str">
        <f t="shared" si="6"/>
        <v>Statystyka opisowa</v>
      </c>
      <c r="AS18" s="94"/>
      <c r="AT18" s="94"/>
      <c r="AU18" s="94"/>
      <c r="AV18" s="94" t="str">
        <f t="shared" si="7"/>
        <v/>
      </c>
      <c r="AW18" s="94"/>
      <c r="AX18" s="94"/>
      <c r="AY18" s="94"/>
      <c r="AZ18" s="94" t="str">
        <f t="shared" si="8"/>
        <v/>
      </c>
      <c r="BA18" s="94"/>
      <c r="BB18" s="94"/>
      <c r="BC18" s="94"/>
      <c r="BD18" s="94" t="str">
        <f t="shared" si="9"/>
        <v/>
      </c>
      <c r="BE18" s="94"/>
      <c r="BF18" s="94"/>
      <c r="BG18" s="94"/>
      <c r="BH18" s="94" t="str">
        <f t="shared" si="10"/>
        <v/>
      </c>
      <c r="BI18" s="94"/>
      <c r="BJ18" s="94"/>
      <c r="BK18" s="105"/>
    </row>
    <row r="19" spans="1:63" ht="20.100000000000001" customHeight="1" thickBot="1">
      <c r="A19" s="568"/>
      <c r="B19" s="697"/>
      <c r="C19" s="697"/>
      <c r="D19" s="577"/>
      <c r="E19" s="578"/>
      <c r="F19" s="579"/>
      <c r="G19" s="534"/>
      <c r="H19" s="525"/>
      <c r="I19" s="525"/>
      <c r="J19" s="525"/>
      <c r="K19" s="580"/>
      <c r="L19" s="523"/>
      <c r="M19" s="525"/>
      <c r="N19" s="519"/>
      <c r="O19" s="521"/>
      <c r="P19" s="523"/>
      <c r="Q19" s="525"/>
      <c r="R19" s="519"/>
      <c r="S19" s="521"/>
      <c r="T19" s="523"/>
      <c r="U19" s="525"/>
      <c r="V19" s="519"/>
      <c r="W19" s="521"/>
      <c r="X19" s="523"/>
      <c r="Y19" s="525"/>
      <c r="Z19" s="519"/>
      <c r="AA19" s="521"/>
      <c r="AB19" s="523"/>
      <c r="AC19" s="525"/>
      <c r="AD19" s="519"/>
      <c r="AE19" s="521"/>
      <c r="AF19" s="523"/>
      <c r="AG19" s="525"/>
      <c r="AH19" s="519"/>
      <c r="AI19" s="527"/>
      <c r="AO19" s="106"/>
      <c r="AP19" s="106"/>
      <c r="AQ19" s="106"/>
      <c r="AR19" s="106" t="str">
        <f t="shared" si="6"/>
        <v/>
      </c>
      <c r="AS19" s="106"/>
      <c r="AT19" s="106"/>
      <c r="AU19" s="106"/>
      <c r="AV19" s="106" t="str">
        <f t="shared" si="7"/>
        <v/>
      </c>
      <c r="AW19" s="106"/>
      <c r="AX19" s="106"/>
      <c r="AY19" s="106"/>
      <c r="AZ19" s="106" t="str">
        <f t="shared" si="8"/>
        <v/>
      </c>
      <c r="BA19" s="106"/>
      <c r="BB19" s="106"/>
      <c r="BC19" s="106"/>
      <c r="BD19" s="106" t="str">
        <f t="shared" si="9"/>
        <v/>
      </c>
      <c r="BE19" s="106"/>
      <c r="BF19" s="106"/>
      <c r="BG19" s="106"/>
      <c r="BH19" s="106" t="str">
        <f t="shared" si="10"/>
        <v/>
      </c>
      <c r="BI19" s="106"/>
      <c r="BJ19" s="106"/>
      <c r="BK19" s="107"/>
    </row>
    <row r="20" spans="1:63" ht="20.100000000000001" customHeight="1" thickBot="1">
      <c r="A20" s="471" t="s">
        <v>30</v>
      </c>
      <c r="B20" s="554" t="s">
        <v>272</v>
      </c>
      <c r="C20" s="554"/>
      <c r="D20" s="689"/>
      <c r="E20" s="689"/>
      <c r="F20" s="472"/>
      <c r="G20" s="473"/>
      <c r="H20" s="689"/>
      <c r="I20" s="689"/>
      <c r="J20" s="689"/>
      <c r="K20" s="689"/>
      <c r="L20" s="701"/>
      <c r="M20" s="701"/>
      <c r="N20" s="701"/>
      <c r="O20" s="701"/>
      <c r="P20" s="701"/>
      <c r="Q20" s="701"/>
      <c r="R20" s="701"/>
      <c r="S20" s="701"/>
      <c r="T20" s="701"/>
      <c r="U20" s="701"/>
      <c r="V20" s="701"/>
      <c r="W20" s="701"/>
      <c r="X20" s="701"/>
      <c r="Y20" s="701"/>
      <c r="Z20" s="701"/>
      <c r="AA20" s="701"/>
      <c r="AB20" s="701"/>
      <c r="AC20" s="701"/>
      <c r="AD20" s="701"/>
      <c r="AE20" s="701"/>
      <c r="AF20" s="701"/>
      <c r="AG20" s="701"/>
      <c r="AH20" s="701"/>
      <c r="AI20" s="701"/>
      <c r="AJ20" s="701"/>
      <c r="AK20" s="701"/>
      <c r="AL20" s="701"/>
      <c r="AM20" s="701"/>
      <c r="AN20" s="701"/>
      <c r="AO20" s="701"/>
      <c r="AP20" s="701"/>
      <c r="AQ20" s="702"/>
      <c r="AR20" s="103" t="str">
        <f t="shared" ref="AR20:AR27" si="11">IF(SUM(P120:S120)=0,"",$B120)</f>
        <v/>
      </c>
      <c r="AS20" s="103"/>
      <c r="AT20" s="103"/>
      <c r="AU20" s="103"/>
      <c r="AV20" s="103" t="str">
        <f t="shared" ref="AV20:AV27" si="12">IF(SUM(T120:W120)=0,"",$B120)</f>
        <v>Rachunkowość finansowa</v>
      </c>
      <c r="AW20" s="103"/>
      <c r="AX20" s="103"/>
      <c r="AY20" s="103"/>
      <c r="AZ20" s="103" t="str">
        <f t="shared" ref="AZ20:AZ27" si="13">IF(SUM(X120:AA120)=0,"",$B120)</f>
        <v/>
      </c>
      <c r="BA20" s="103"/>
      <c r="BB20" s="103"/>
      <c r="BC20" s="103"/>
      <c r="BD20" s="103" t="str">
        <f t="shared" ref="BD20:BD27" si="14">IF(SUM(AB120:AE120)=0,"",$B120)</f>
        <v/>
      </c>
      <c r="BE20" s="103"/>
      <c r="BF20" s="103"/>
      <c r="BG20" s="103"/>
      <c r="BH20" s="103" t="str">
        <f t="shared" ref="BH20:BH27" si="15">IF(SUM(AF120:AI120)=0,"",$B120)</f>
        <v/>
      </c>
      <c r="BI20" s="103"/>
      <c r="BJ20" s="103"/>
      <c r="BK20" s="104"/>
    </row>
    <row r="21" spans="1:63" ht="19.5" customHeight="1">
      <c r="A21" s="81" t="s">
        <v>31</v>
      </c>
      <c r="B21" s="278" t="s">
        <v>247</v>
      </c>
      <c r="C21" s="279"/>
      <c r="D21" s="14"/>
      <c r="E21" s="15">
        <v>4</v>
      </c>
      <c r="F21" s="36">
        <v>5</v>
      </c>
      <c r="G21" s="121">
        <f>SUM(H21:K21)</f>
        <v>120</v>
      </c>
      <c r="H21" s="118">
        <f t="shared" ref="H21:K22" si="16">L21+P21+T21+X21+AB21+AF21</f>
        <v>0</v>
      </c>
      <c r="I21" s="92">
        <f t="shared" si="16"/>
        <v>0</v>
      </c>
      <c r="J21" s="92">
        <f t="shared" si="16"/>
        <v>120</v>
      </c>
      <c r="K21" s="72">
        <f t="shared" si="16"/>
        <v>0</v>
      </c>
      <c r="L21" s="296">
        <v>0</v>
      </c>
      <c r="M21" s="297">
        <v>0</v>
      </c>
      <c r="N21" s="485">
        <v>30</v>
      </c>
      <c r="O21" s="298"/>
      <c r="P21" s="149">
        <v>0</v>
      </c>
      <c r="Q21" s="118"/>
      <c r="R21" s="485">
        <v>30</v>
      </c>
      <c r="S21" s="120"/>
      <c r="T21" s="121"/>
      <c r="U21" s="118"/>
      <c r="V21" s="118">
        <v>30</v>
      </c>
      <c r="W21" s="120"/>
      <c r="X21" s="121"/>
      <c r="Y21" s="118"/>
      <c r="Z21" s="118">
        <v>30</v>
      </c>
      <c r="AA21" s="120"/>
      <c r="AB21" s="121"/>
      <c r="AC21" s="118"/>
      <c r="AD21" s="485"/>
      <c r="AE21" s="120"/>
      <c r="AF21" s="121"/>
      <c r="AG21" s="118"/>
      <c r="AH21" s="485"/>
      <c r="AI21" s="83"/>
      <c r="AK21" s="312">
        <v>10</v>
      </c>
      <c r="AO21" s="94"/>
      <c r="AP21" s="94"/>
      <c r="AQ21" s="94"/>
      <c r="AR21" s="94" t="str">
        <f t="shared" si="11"/>
        <v/>
      </c>
      <c r="AS21" s="94"/>
      <c r="AT21" s="94"/>
      <c r="AU21" s="94"/>
      <c r="AV21" s="94" t="str">
        <f t="shared" si="12"/>
        <v/>
      </c>
      <c r="AW21" s="94"/>
      <c r="AX21" s="94"/>
      <c r="AY21" s="94"/>
      <c r="AZ21" s="94" t="str">
        <f t="shared" si="13"/>
        <v>Zarządzanie finansami przedsiębiorstw</v>
      </c>
      <c r="BA21" s="94"/>
      <c r="BB21" s="94"/>
      <c r="BC21" s="94"/>
      <c r="BD21" s="94" t="str">
        <f t="shared" si="14"/>
        <v/>
      </c>
      <c r="BE21" s="94"/>
      <c r="BF21" s="94"/>
      <c r="BG21" s="94"/>
      <c r="BH21" s="94" t="str">
        <f t="shared" si="15"/>
        <v/>
      </c>
      <c r="BI21" s="94"/>
      <c r="BJ21" s="94"/>
      <c r="BK21" s="105"/>
    </row>
    <row r="22" spans="1:63" ht="20.100000000000001" customHeight="1">
      <c r="A22" s="376" t="s">
        <v>33</v>
      </c>
      <c r="B22" s="71" t="s">
        <v>268</v>
      </c>
      <c r="C22" s="17"/>
      <c r="D22" s="14"/>
      <c r="E22" s="18">
        <v>1</v>
      </c>
      <c r="F22" s="19">
        <v>2</v>
      </c>
      <c r="G22" s="123">
        <f t="shared" ref="G22:G29" si="17">SUM(H22:K22)</f>
        <v>15</v>
      </c>
      <c r="H22" s="92">
        <f t="shared" si="16"/>
        <v>0</v>
      </c>
      <c r="I22" s="92">
        <f t="shared" si="16"/>
        <v>0</v>
      </c>
      <c r="J22" s="92">
        <f t="shared" si="16"/>
        <v>15</v>
      </c>
      <c r="K22" s="72">
        <f t="shared" si="16"/>
        <v>0</v>
      </c>
      <c r="L22" s="299">
        <v>0</v>
      </c>
      <c r="M22" s="92">
        <v>0</v>
      </c>
      <c r="N22" s="92">
        <v>0</v>
      </c>
      <c r="O22" s="79"/>
      <c r="P22" s="69">
        <v>0</v>
      </c>
      <c r="Q22" s="92"/>
      <c r="R22" s="92">
        <v>15</v>
      </c>
      <c r="S22" s="120"/>
      <c r="T22" s="121"/>
      <c r="U22" s="118">
        <v>0</v>
      </c>
      <c r="V22" s="118">
        <v>0</v>
      </c>
      <c r="W22" s="120"/>
      <c r="X22" s="121"/>
      <c r="Y22" s="118">
        <v>0</v>
      </c>
      <c r="Z22" s="118">
        <v>0</v>
      </c>
      <c r="AA22" s="120"/>
      <c r="AB22" s="121"/>
      <c r="AC22" s="118"/>
      <c r="AD22" s="118">
        <v>0</v>
      </c>
      <c r="AE22" s="120"/>
      <c r="AF22" s="121"/>
      <c r="AG22" s="118"/>
      <c r="AH22" s="118">
        <v>0</v>
      </c>
      <c r="AI22" s="79"/>
      <c r="AK22" s="312">
        <v>10</v>
      </c>
      <c r="AO22" s="94"/>
      <c r="AP22" s="94"/>
      <c r="AQ22" s="94"/>
      <c r="AR22" s="94" t="str">
        <f t="shared" si="11"/>
        <v/>
      </c>
      <c r="AS22" s="94"/>
      <c r="AT22" s="94"/>
      <c r="AU22" s="94"/>
      <c r="AV22" s="94" t="str">
        <f t="shared" si="12"/>
        <v>Zarządzanie projektami</v>
      </c>
      <c r="AW22" s="94"/>
      <c r="AX22" s="94"/>
      <c r="AY22" s="94"/>
      <c r="AZ22" s="94" t="str">
        <f t="shared" si="13"/>
        <v/>
      </c>
      <c r="BA22" s="94"/>
      <c r="BB22" s="94"/>
      <c r="BC22" s="94"/>
      <c r="BD22" s="94" t="str">
        <f t="shared" si="14"/>
        <v/>
      </c>
      <c r="BE22" s="94"/>
      <c r="BF22" s="94"/>
      <c r="BG22" s="94"/>
      <c r="BH22" s="94" t="str">
        <f t="shared" si="15"/>
        <v/>
      </c>
      <c r="BI22" s="94"/>
      <c r="BJ22" s="94"/>
      <c r="BK22" s="105"/>
    </row>
    <row r="23" spans="1:63" ht="20.100000000000001" customHeight="1">
      <c r="A23" s="81" t="s">
        <v>34</v>
      </c>
      <c r="B23" s="71" t="s">
        <v>146</v>
      </c>
      <c r="C23" s="17"/>
      <c r="D23" s="14"/>
      <c r="E23" s="18">
        <v>2</v>
      </c>
      <c r="F23" s="19">
        <v>2</v>
      </c>
      <c r="G23" s="123">
        <f>SUM(H23:K23)</f>
        <v>30</v>
      </c>
      <c r="H23" s="92">
        <f t="shared" ref="H23:H29" si="18">L23+P23+T23+X23+AB23+AF23</f>
        <v>15</v>
      </c>
      <c r="I23" s="92">
        <f t="shared" ref="I23:I29" si="19">M23+Q23+U23+Y23+AC23+AG23</f>
        <v>15</v>
      </c>
      <c r="J23" s="92">
        <f t="shared" ref="J23:J29" si="20">N23+R23+V23+Z23+AD23+AH23</f>
        <v>0</v>
      </c>
      <c r="K23" s="72">
        <f t="shared" ref="K23:K29" si="21">O23+S23+W23+AA23+AE23+AI23</f>
        <v>0</v>
      </c>
      <c r="L23" s="299">
        <v>15</v>
      </c>
      <c r="M23" s="92">
        <v>15</v>
      </c>
      <c r="N23" s="92">
        <v>0</v>
      </c>
      <c r="O23" s="83"/>
      <c r="P23" s="69"/>
      <c r="Q23" s="92"/>
      <c r="R23" s="92"/>
      <c r="S23" s="120"/>
      <c r="T23" s="121"/>
      <c r="U23" s="118"/>
      <c r="V23" s="118"/>
      <c r="W23" s="120"/>
      <c r="X23" s="121"/>
      <c r="Y23" s="118"/>
      <c r="Z23" s="118"/>
      <c r="AA23" s="120"/>
      <c r="AB23" s="121"/>
      <c r="AC23" s="118"/>
      <c r="AD23" s="118"/>
      <c r="AE23" s="120"/>
      <c r="AF23" s="121"/>
      <c r="AG23" s="118"/>
      <c r="AH23" s="118"/>
      <c r="AI23" s="79"/>
      <c r="AK23" s="312">
        <v>10</v>
      </c>
      <c r="AO23" s="94"/>
      <c r="AP23" s="94"/>
      <c r="AQ23" s="94"/>
      <c r="AR23" s="94" t="str">
        <f t="shared" si="11"/>
        <v/>
      </c>
      <c r="AS23" s="94"/>
      <c r="AT23" s="94"/>
      <c r="AU23" s="94"/>
      <c r="AV23" s="94" t="str">
        <f t="shared" si="12"/>
        <v>Zarządzanie zasobami ludzkimi</v>
      </c>
      <c r="AW23" s="94"/>
      <c r="AX23" s="94"/>
      <c r="AY23" s="94"/>
      <c r="AZ23" s="94" t="str">
        <f t="shared" si="13"/>
        <v/>
      </c>
      <c r="BA23" s="94"/>
      <c r="BB23" s="94"/>
      <c r="BC23" s="94"/>
      <c r="BD23" s="94" t="str">
        <f t="shared" si="14"/>
        <v/>
      </c>
      <c r="BE23" s="94"/>
      <c r="BF23" s="94"/>
      <c r="BG23" s="94"/>
      <c r="BH23" s="94" t="str">
        <f t="shared" si="15"/>
        <v/>
      </c>
      <c r="BI23" s="94"/>
      <c r="BJ23" s="94"/>
      <c r="BK23" s="105"/>
    </row>
    <row r="24" spans="1:63" ht="20.100000000000001" customHeight="1">
      <c r="A24" s="376" t="s">
        <v>35</v>
      </c>
      <c r="B24" s="71" t="s">
        <v>36</v>
      </c>
      <c r="C24" s="17"/>
      <c r="D24" s="14"/>
      <c r="E24" s="18">
        <v>2</v>
      </c>
      <c r="F24" s="19">
        <v>2</v>
      </c>
      <c r="G24" s="123">
        <f t="shared" si="17"/>
        <v>45</v>
      </c>
      <c r="H24" s="92">
        <f t="shared" si="18"/>
        <v>30</v>
      </c>
      <c r="I24" s="92">
        <f t="shared" si="19"/>
        <v>15</v>
      </c>
      <c r="J24" s="92">
        <f t="shared" si="20"/>
        <v>0</v>
      </c>
      <c r="K24" s="72">
        <f t="shared" si="21"/>
        <v>0</v>
      </c>
      <c r="L24" s="299">
        <v>0</v>
      </c>
      <c r="M24" s="92">
        <v>0</v>
      </c>
      <c r="N24" s="92">
        <v>0</v>
      </c>
      <c r="O24" s="83"/>
      <c r="P24" s="69">
        <v>30</v>
      </c>
      <c r="Q24" s="92">
        <v>15</v>
      </c>
      <c r="R24" s="92"/>
      <c r="S24" s="120"/>
      <c r="T24" s="121"/>
      <c r="U24" s="118">
        <v>0</v>
      </c>
      <c r="V24" s="118">
        <v>0</v>
      </c>
      <c r="W24" s="120"/>
      <c r="X24" s="121"/>
      <c r="Y24" s="118">
        <v>0</v>
      </c>
      <c r="Z24" s="118">
        <v>0</v>
      </c>
      <c r="AA24" s="120"/>
      <c r="AB24" s="121"/>
      <c r="AC24" s="118"/>
      <c r="AD24" s="118">
        <v>0</v>
      </c>
      <c r="AE24" s="120"/>
      <c r="AF24" s="121"/>
      <c r="AG24" s="118"/>
      <c r="AH24" s="118">
        <v>0</v>
      </c>
      <c r="AI24" s="79"/>
      <c r="AK24" s="312">
        <v>10</v>
      </c>
      <c r="AO24" s="94"/>
      <c r="AP24" s="94"/>
      <c r="AQ24" s="94"/>
      <c r="AR24" s="94" t="str">
        <f t="shared" si="11"/>
        <v/>
      </c>
      <c r="AS24" s="94"/>
      <c r="AT24" s="94"/>
      <c r="AU24" s="94"/>
      <c r="AV24" s="94" t="str">
        <f t="shared" si="12"/>
        <v/>
      </c>
      <c r="AW24" s="94"/>
      <c r="AX24" s="94"/>
      <c r="AY24" s="94"/>
      <c r="AZ24" s="94" t="str">
        <f t="shared" si="13"/>
        <v>Zachowania organizacyjne</v>
      </c>
      <c r="BA24" s="94"/>
      <c r="BB24" s="94"/>
      <c r="BC24" s="94"/>
      <c r="BD24" s="94" t="str">
        <f t="shared" si="14"/>
        <v/>
      </c>
      <c r="BE24" s="94"/>
      <c r="BF24" s="94"/>
      <c r="BG24" s="94"/>
      <c r="BH24" s="94" t="str">
        <f t="shared" si="15"/>
        <v/>
      </c>
      <c r="BI24" s="94"/>
      <c r="BJ24" s="94"/>
      <c r="BK24" s="105"/>
    </row>
    <row r="25" spans="1:63" ht="19.350000000000001" customHeight="1">
      <c r="A25" s="81" t="s">
        <v>37</v>
      </c>
      <c r="B25" s="71" t="s">
        <v>38</v>
      </c>
      <c r="C25" s="17"/>
      <c r="D25" s="14">
        <v>1</v>
      </c>
      <c r="E25" s="18">
        <v>1</v>
      </c>
      <c r="F25" s="19">
        <v>3</v>
      </c>
      <c r="G25" s="123">
        <f>SUM(H25:K25)</f>
        <v>30</v>
      </c>
      <c r="H25" s="92">
        <f t="shared" si="18"/>
        <v>15</v>
      </c>
      <c r="I25" s="92">
        <f t="shared" si="19"/>
        <v>15</v>
      </c>
      <c r="J25" s="92">
        <f t="shared" si="20"/>
        <v>0</v>
      </c>
      <c r="K25" s="72">
        <f t="shared" si="21"/>
        <v>0</v>
      </c>
      <c r="L25" s="484">
        <v>15</v>
      </c>
      <c r="M25" s="92">
        <v>15</v>
      </c>
      <c r="N25" s="92">
        <v>0</v>
      </c>
      <c r="O25" s="83"/>
      <c r="P25" s="69"/>
      <c r="Q25" s="92"/>
      <c r="R25" s="92"/>
      <c r="S25" s="120"/>
      <c r="T25" s="121"/>
      <c r="U25" s="118"/>
      <c r="V25" s="118"/>
      <c r="W25" s="120"/>
      <c r="X25" s="121"/>
      <c r="Y25" s="118"/>
      <c r="Z25" s="118"/>
      <c r="AA25" s="120"/>
      <c r="AB25" s="121"/>
      <c r="AC25" s="118"/>
      <c r="AD25" s="118"/>
      <c r="AE25" s="120"/>
      <c r="AF25" s="121"/>
      <c r="AG25" s="118"/>
      <c r="AH25" s="118"/>
      <c r="AI25" s="79"/>
      <c r="AK25" s="312">
        <v>10</v>
      </c>
      <c r="AO25" s="94"/>
      <c r="AP25" s="94"/>
      <c r="AQ25" s="94"/>
      <c r="AR25" s="94" t="str">
        <f t="shared" si="11"/>
        <v xml:space="preserve">Zarządzanie jakością </v>
      </c>
      <c r="AS25" s="94"/>
      <c r="AT25" s="94"/>
      <c r="AU25" s="94"/>
      <c r="AV25" s="94" t="str">
        <f t="shared" si="12"/>
        <v/>
      </c>
      <c r="AW25" s="94"/>
      <c r="AX25" s="94"/>
      <c r="AY25" s="94"/>
      <c r="AZ25" s="94" t="str">
        <f t="shared" si="13"/>
        <v/>
      </c>
      <c r="BA25" s="94"/>
      <c r="BB25" s="94"/>
      <c r="BC25" s="94"/>
      <c r="BD25" s="94" t="str">
        <f t="shared" si="14"/>
        <v/>
      </c>
      <c r="BE25" s="94"/>
      <c r="BF25" s="94"/>
      <c r="BG25" s="94"/>
      <c r="BH25" s="94" t="str">
        <f t="shared" si="15"/>
        <v/>
      </c>
      <c r="BI25" s="94"/>
      <c r="BJ25" s="94"/>
      <c r="BK25" s="105"/>
    </row>
    <row r="26" spans="1:63" ht="20.100000000000001" customHeight="1">
      <c r="A26" s="373" t="s">
        <v>39</v>
      </c>
      <c r="B26" s="71" t="s">
        <v>40</v>
      </c>
      <c r="C26" s="22"/>
      <c r="D26" s="14"/>
      <c r="E26" s="18">
        <v>1</v>
      </c>
      <c r="F26" s="19">
        <v>3</v>
      </c>
      <c r="G26" s="123">
        <f t="shared" si="17"/>
        <v>15</v>
      </c>
      <c r="H26" s="92">
        <f t="shared" si="18"/>
        <v>15</v>
      </c>
      <c r="I26" s="92">
        <f t="shared" si="19"/>
        <v>0</v>
      </c>
      <c r="J26" s="92">
        <f t="shared" si="20"/>
        <v>0</v>
      </c>
      <c r="K26" s="72">
        <f t="shared" si="21"/>
        <v>0</v>
      </c>
      <c r="L26" s="299">
        <v>15</v>
      </c>
      <c r="M26" s="92">
        <v>0</v>
      </c>
      <c r="N26" s="92">
        <v>0</v>
      </c>
      <c r="O26" s="83"/>
      <c r="P26" s="69">
        <v>0</v>
      </c>
      <c r="Q26" s="92"/>
      <c r="R26" s="92"/>
      <c r="S26" s="120"/>
      <c r="T26" s="121"/>
      <c r="U26" s="118">
        <v>0</v>
      </c>
      <c r="V26" s="118">
        <v>0</v>
      </c>
      <c r="W26" s="120"/>
      <c r="X26" s="121"/>
      <c r="Y26" s="118">
        <v>0</v>
      </c>
      <c r="Z26" s="118">
        <v>0</v>
      </c>
      <c r="AA26" s="120"/>
      <c r="AB26" s="121"/>
      <c r="AC26" s="118"/>
      <c r="AD26" s="118">
        <v>0</v>
      </c>
      <c r="AE26" s="120"/>
      <c r="AF26" s="121"/>
      <c r="AG26" s="118"/>
      <c r="AH26" s="118">
        <v>0</v>
      </c>
      <c r="AI26" s="79"/>
      <c r="AK26" s="312">
        <v>5</v>
      </c>
      <c r="AO26" s="94"/>
      <c r="AP26" s="94"/>
      <c r="AQ26" s="94"/>
      <c r="AR26" s="94" t="str">
        <f t="shared" si="11"/>
        <v/>
      </c>
      <c r="AS26" s="94"/>
      <c r="AT26" s="94"/>
      <c r="AU26" s="94"/>
      <c r="AV26" s="94" t="str">
        <f t="shared" si="12"/>
        <v>Informatyka w zarządzaniu</v>
      </c>
      <c r="AW26" s="94"/>
      <c r="AX26" s="94"/>
      <c r="AY26" s="94"/>
      <c r="AZ26" s="94" t="str">
        <f t="shared" si="13"/>
        <v/>
      </c>
      <c r="BA26" s="94"/>
      <c r="BB26" s="94"/>
      <c r="BC26" s="94"/>
      <c r="BD26" s="94" t="str">
        <f t="shared" si="14"/>
        <v/>
      </c>
      <c r="BE26" s="94"/>
      <c r="BF26" s="94"/>
      <c r="BG26" s="94"/>
      <c r="BH26" s="94" t="str">
        <f t="shared" si="15"/>
        <v/>
      </c>
      <c r="BI26" s="94"/>
      <c r="BJ26" s="94"/>
      <c r="BK26" s="105"/>
    </row>
    <row r="27" spans="1:63" ht="20.100000000000001" customHeight="1">
      <c r="A27" s="443" t="s">
        <v>41</v>
      </c>
      <c r="B27" s="71" t="s">
        <v>147</v>
      </c>
      <c r="C27" s="3"/>
      <c r="D27" s="14"/>
      <c r="E27" s="18">
        <v>1</v>
      </c>
      <c r="F27" s="19">
        <v>1</v>
      </c>
      <c r="G27" s="156">
        <f t="shared" si="17"/>
        <v>15</v>
      </c>
      <c r="H27" s="157">
        <f t="shared" si="18"/>
        <v>15</v>
      </c>
      <c r="I27" s="157">
        <f t="shared" si="19"/>
        <v>0</v>
      </c>
      <c r="J27" s="157">
        <f t="shared" si="20"/>
        <v>0</v>
      </c>
      <c r="K27" s="438">
        <f t="shared" si="21"/>
        <v>0</v>
      </c>
      <c r="L27" s="330">
        <v>15</v>
      </c>
      <c r="M27" s="182">
        <v>0</v>
      </c>
      <c r="N27" s="157">
        <v>0</v>
      </c>
      <c r="O27" s="304"/>
      <c r="P27" s="182"/>
      <c r="Q27" s="182"/>
      <c r="R27" s="157"/>
      <c r="S27" s="203"/>
      <c r="T27" s="486"/>
      <c r="U27" s="129"/>
      <c r="V27" s="127"/>
      <c r="W27" s="203"/>
      <c r="X27" s="486"/>
      <c r="Y27" s="129"/>
      <c r="Z27" s="127"/>
      <c r="AA27" s="203"/>
      <c r="AB27" s="486"/>
      <c r="AC27" s="127"/>
      <c r="AD27" s="127"/>
      <c r="AE27" s="203"/>
      <c r="AF27" s="486"/>
      <c r="AG27" s="127"/>
      <c r="AH27" s="127"/>
      <c r="AI27" s="377"/>
      <c r="AK27" s="312">
        <v>5</v>
      </c>
      <c r="AO27" s="94"/>
      <c r="AP27" s="94"/>
      <c r="AQ27" s="94"/>
      <c r="AR27" s="94" t="str">
        <f t="shared" si="11"/>
        <v>Społeczeństwo informacyjne</v>
      </c>
      <c r="AS27" s="94"/>
      <c r="AT27" s="94"/>
      <c r="AU27" s="94"/>
      <c r="AV27" s="94" t="str">
        <f t="shared" si="12"/>
        <v/>
      </c>
      <c r="AW27" s="94"/>
      <c r="AX27" s="94"/>
      <c r="AY27" s="94"/>
      <c r="AZ27" s="94" t="str">
        <f t="shared" si="13"/>
        <v/>
      </c>
      <c r="BA27" s="94"/>
      <c r="BB27" s="94"/>
      <c r="BC27" s="94"/>
      <c r="BD27" s="94" t="str">
        <f t="shared" si="14"/>
        <v/>
      </c>
      <c r="BE27" s="94"/>
      <c r="BF27" s="94"/>
      <c r="BG27" s="94"/>
      <c r="BH27" s="94" t="str">
        <f t="shared" si="15"/>
        <v/>
      </c>
      <c r="BI27" s="94"/>
      <c r="BJ27" s="94"/>
      <c r="BK27" s="105"/>
    </row>
    <row r="28" spans="1:63" ht="20.100000000000001" customHeight="1">
      <c r="A28" s="376" t="s">
        <v>42</v>
      </c>
      <c r="B28" s="71" t="s">
        <v>262</v>
      </c>
      <c r="C28" s="444"/>
      <c r="D28" s="14"/>
      <c r="E28" s="18">
        <v>2</v>
      </c>
      <c r="F28" s="19">
        <v>2</v>
      </c>
      <c r="G28" s="447">
        <f t="shared" ref="G28" si="22">SUM(H28:K28)</f>
        <v>30</v>
      </c>
      <c r="H28" s="448">
        <f t="shared" ref="H28" si="23">L28+P28+T28+X28+AB28+AF28</f>
        <v>15</v>
      </c>
      <c r="I28" s="448">
        <f t="shared" ref="I28" si="24">M28+Q28+U28+Y28+AC28+AG28</f>
        <v>15</v>
      </c>
      <c r="J28" s="448">
        <f t="shared" ref="J28" si="25">N28+R28+V28+Z28+AD28+AH28</f>
        <v>0</v>
      </c>
      <c r="K28" s="449">
        <f t="shared" ref="K28" si="26">O28+S28+W28+AA28+AE28+AI28</f>
        <v>0</v>
      </c>
      <c r="L28" s="450"/>
      <c r="M28" s="212"/>
      <c r="N28" s="212">
        <v>0</v>
      </c>
      <c r="O28" s="487"/>
      <c r="P28" s="488">
        <v>15</v>
      </c>
      <c r="Q28" s="212">
        <v>15</v>
      </c>
      <c r="R28" s="212"/>
      <c r="S28" s="212"/>
      <c r="T28" s="123"/>
      <c r="U28" s="69"/>
      <c r="V28" s="92"/>
      <c r="W28" s="124"/>
      <c r="X28" s="489"/>
      <c r="Y28" s="489"/>
      <c r="Z28" s="489"/>
      <c r="AA28" s="489"/>
      <c r="AB28" s="123"/>
      <c r="AC28" s="92"/>
      <c r="AD28" s="92"/>
      <c r="AE28" s="124"/>
      <c r="AF28" s="212"/>
      <c r="AG28" s="212"/>
      <c r="AH28" s="212"/>
      <c r="AI28" s="445"/>
      <c r="AK28" s="318"/>
      <c r="AL28" s="319"/>
      <c r="AM28" s="319"/>
      <c r="AN28" s="319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105"/>
    </row>
    <row r="29" spans="1:63" ht="20.100000000000001" customHeight="1" thickBot="1">
      <c r="A29" s="113" t="s">
        <v>86</v>
      </c>
      <c r="B29" s="439" t="s">
        <v>43</v>
      </c>
      <c r="C29" s="433"/>
      <c r="D29" s="14"/>
      <c r="E29" s="18">
        <v>2</v>
      </c>
      <c r="F29" s="19">
        <v>0</v>
      </c>
      <c r="G29" s="440">
        <f t="shared" si="17"/>
        <v>60</v>
      </c>
      <c r="H29" s="118">
        <f t="shared" si="18"/>
        <v>0</v>
      </c>
      <c r="I29" s="118">
        <f t="shared" si="19"/>
        <v>60</v>
      </c>
      <c r="J29" s="118">
        <f t="shared" si="20"/>
        <v>0</v>
      </c>
      <c r="K29" s="70">
        <f t="shared" si="21"/>
        <v>0</v>
      </c>
      <c r="L29" s="441">
        <v>0</v>
      </c>
      <c r="M29" s="490">
        <v>30</v>
      </c>
      <c r="N29" s="491">
        <v>0</v>
      </c>
      <c r="O29" s="492"/>
      <c r="P29" s="490">
        <v>0</v>
      </c>
      <c r="Q29" s="490">
        <v>30</v>
      </c>
      <c r="R29" s="491"/>
      <c r="S29" s="493"/>
      <c r="T29" s="440"/>
      <c r="U29" s="490"/>
      <c r="V29" s="491">
        <v>0</v>
      </c>
      <c r="W29" s="493"/>
      <c r="X29" s="440"/>
      <c r="Y29" s="490"/>
      <c r="Z29" s="491">
        <v>0</v>
      </c>
      <c r="AA29" s="493"/>
      <c r="AB29" s="440"/>
      <c r="AC29" s="491"/>
      <c r="AD29" s="491">
        <v>0</v>
      </c>
      <c r="AE29" s="493"/>
      <c r="AF29" s="440"/>
      <c r="AG29" s="491"/>
      <c r="AH29" s="491">
        <v>0</v>
      </c>
      <c r="AI29" s="442"/>
      <c r="AK29" s="312">
        <v>0</v>
      </c>
      <c r="AO29" s="94"/>
      <c r="AP29" s="94"/>
      <c r="AQ29" s="94"/>
      <c r="AR29" s="94" t="str">
        <f t="shared" ref="AR29" si="27">IF(SUM(P128:S128)=0,"",$B128)</f>
        <v/>
      </c>
      <c r="AS29" s="94"/>
      <c r="AT29" s="94"/>
      <c r="AU29" s="94"/>
      <c r="AV29" s="94" t="str">
        <f t="shared" ref="AV29" si="28">IF(SUM(T128:W128)=0,"",$B128)</f>
        <v>Marketing</v>
      </c>
      <c r="AW29" s="94"/>
      <c r="AX29" s="94"/>
      <c r="AY29" s="94"/>
      <c r="AZ29" s="94" t="str">
        <f t="shared" ref="AZ29" si="29">IF(SUM(X128:AA128)=0,"",$B128)</f>
        <v/>
      </c>
      <c r="BA29" s="94"/>
      <c r="BB29" s="94"/>
      <c r="BC29" s="94"/>
      <c r="BD29" s="94" t="str">
        <f t="shared" ref="BD29" si="30">IF(SUM(AB128:AE128)=0,"",$B128)</f>
        <v/>
      </c>
      <c r="BE29" s="94"/>
      <c r="BF29" s="94"/>
      <c r="BG29" s="94"/>
      <c r="BH29" s="94" t="str">
        <f t="shared" ref="BH29" si="31">IF(SUM(AF128:AI128)=0,"",$B128)</f>
        <v/>
      </c>
      <c r="BI29" s="94"/>
      <c r="BJ29" s="94"/>
      <c r="BK29" s="105"/>
    </row>
    <row r="30" spans="1:63" ht="20.100000000000001" customHeight="1" thickTop="1" thickBot="1">
      <c r="A30" s="446"/>
      <c r="B30" s="558" t="s">
        <v>44</v>
      </c>
      <c r="C30" s="558"/>
      <c r="D30" s="671">
        <f t="shared" ref="D30:AI30" si="32">SUM(D21:D29)</f>
        <v>1</v>
      </c>
      <c r="E30" s="560">
        <f>SUM(E21:E29)</f>
        <v>16</v>
      </c>
      <c r="F30" s="823">
        <f t="shared" si="32"/>
        <v>20</v>
      </c>
      <c r="G30" s="824">
        <f t="shared" si="32"/>
        <v>360</v>
      </c>
      <c r="H30" s="563">
        <f t="shared" si="32"/>
        <v>105</v>
      </c>
      <c r="I30" s="563">
        <f t="shared" si="32"/>
        <v>120</v>
      </c>
      <c r="J30" s="563">
        <f t="shared" si="32"/>
        <v>135</v>
      </c>
      <c r="K30" s="825">
        <f t="shared" si="32"/>
        <v>0</v>
      </c>
      <c r="L30" s="331">
        <f t="shared" si="32"/>
        <v>60</v>
      </c>
      <c r="M30" s="161">
        <f t="shared" si="32"/>
        <v>60</v>
      </c>
      <c r="N30" s="161">
        <f t="shared" si="32"/>
        <v>30</v>
      </c>
      <c r="O30" s="332">
        <f t="shared" si="32"/>
        <v>0</v>
      </c>
      <c r="P30" s="163">
        <f t="shared" si="32"/>
        <v>45</v>
      </c>
      <c r="Q30" s="163">
        <f t="shared" si="32"/>
        <v>60</v>
      </c>
      <c r="R30" s="163">
        <f t="shared" si="32"/>
        <v>45</v>
      </c>
      <c r="S30" s="163">
        <f t="shared" si="32"/>
        <v>0</v>
      </c>
      <c r="T30" s="160">
        <f t="shared" si="32"/>
        <v>0</v>
      </c>
      <c r="U30" s="161">
        <f t="shared" si="32"/>
        <v>0</v>
      </c>
      <c r="V30" s="161">
        <f t="shared" si="32"/>
        <v>30</v>
      </c>
      <c r="W30" s="162">
        <f t="shared" si="32"/>
        <v>0</v>
      </c>
      <c r="X30" s="163">
        <f t="shared" si="32"/>
        <v>0</v>
      </c>
      <c r="Y30" s="161">
        <f t="shared" si="32"/>
        <v>0</v>
      </c>
      <c r="Z30" s="161">
        <f t="shared" si="32"/>
        <v>30</v>
      </c>
      <c r="AA30" s="162">
        <f t="shared" si="32"/>
        <v>0</v>
      </c>
      <c r="AB30" s="163">
        <f t="shared" si="32"/>
        <v>0</v>
      </c>
      <c r="AC30" s="161">
        <f t="shared" si="32"/>
        <v>0</v>
      </c>
      <c r="AD30" s="161">
        <f t="shared" si="32"/>
        <v>0</v>
      </c>
      <c r="AE30" s="162">
        <f t="shared" si="32"/>
        <v>0</v>
      </c>
      <c r="AF30" s="160">
        <f t="shared" si="32"/>
        <v>0</v>
      </c>
      <c r="AG30" s="161">
        <f t="shared" si="32"/>
        <v>0</v>
      </c>
      <c r="AH30" s="161">
        <f t="shared" si="32"/>
        <v>0</v>
      </c>
      <c r="AI30" s="332">
        <f t="shared" si="32"/>
        <v>0</v>
      </c>
      <c r="AK30" s="318"/>
      <c r="AL30" s="319"/>
      <c r="AM30" s="319"/>
      <c r="AN30" s="319"/>
      <c r="AO30" s="94"/>
      <c r="AP30" s="94"/>
      <c r="AQ30" s="94"/>
      <c r="AR30" s="94" t="str">
        <f t="shared" ref="AR30:AR36" si="33">IF(SUM(P129:S129)=0,"",$B129)</f>
        <v/>
      </c>
      <c r="AS30" s="94"/>
      <c r="AT30" s="94"/>
      <c r="AU30" s="94"/>
      <c r="AV30" s="94" t="str">
        <f t="shared" ref="AV30:AV36" si="34">IF(SUM(T129:W129)=0,"",$B129)</f>
        <v/>
      </c>
      <c r="AW30" s="94"/>
      <c r="AX30" s="94"/>
      <c r="AY30" s="94"/>
      <c r="AZ30" s="94" t="str">
        <f t="shared" ref="AZ30:AZ36" si="35">IF(SUM(X129:AA129)=0,"",$B129)</f>
        <v>Badania marketingowe</v>
      </c>
      <c r="BA30" s="94"/>
      <c r="BB30" s="94"/>
      <c r="BC30" s="94"/>
      <c r="BD30" s="94" t="str">
        <f t="shared" ref="BD30:BD36" si="36">IF(SUM(AB129:AE129)=0,"",$B129)</f>
        <v/>
      </c>
      <c r="BE30" s="94"/>
      <c r="BF30" s="94"/>
      <c r="BG30" s="94"/>
      <c r="BH30" s="94" t="str">
        <f t="shared" ref="BH30:BH36" si="37">IF(SUM(AF129:AI129)=0,"",$B129)</f>
        <v/>
      </c>
      <c r="BI30" s="94"/>
      <c r="BJ30" s="94"/>
      <c r="BK30" s="105"/>
    </row>
    <row r="31" spans="1:63" ht="20.100000000000001" customHeight="1" thickTop="1" thickBot="1">
      <c r="A31" s="379"/>
      <c r="B31" s="558"/>
      <c r="C31" s="558"/>
      <c r="D31" s="671"/>
      <c r="E31" s="560"/>
      <c r="F31" s="823"/>
      <c r="G31" s="824"/>
      <c r="H31" s="563"/>
      <c r="I31" s="563"/>
      <c r="J31" s="563"/>
      <c r="K31" s="825"/>
      <c r="L31" s="826">
        <f>SUM(L30:O30)</f>
        <v>150</v>
      </c>
      <c r="M31" s="827"/>
      <c r="N31" s="827"/>
      <c r="O31" s="828"/>
      <c r="P31" s="678">
        <f>SUM(P30:S30)</f>
        <v>150</v>
      </c>
      <c r="Q31" s="673"/>
      <c r="R31" s="673"/>
      <c r="S31" s="673"/>
      <c r="T31" s="673">
        <f>SUM(T30:W30)</f>
        <v>30</v>
      </c>
      <c r="U31" s="673"/>
      <c r="V31" s="673"/>
      <c r="W31" s="673"/>
      <c r="X31" s="673">
        <f>SUM(X30:AA30)</f>
        <v>30</v>
      </c>
      <c r="Y31" s="673"/>
      <c r="Z31" s="673"/>
      <c r="AA31" s="673"/>
      <c r="AB31" s="673">
        <f>SUM(AB30:AE30)</f>
        <v>0</v>
      </c>
      <c r="AC31" s="673"/>
      <c r="AD31" s="673"/>
      <c r="AE31" s="673"/>
      <c r="AF31" s="673">
        <f>SUM(AF30:AI30)</f>
        <v>0</v>
      </c>
      <c r="AG31" s="673"/>
      <c r="AH31" s="673"/>
      <c r="AI31" s="675"/>
      <c r="AJ31" s="1" t="b">
        <f>SUM(L31:AI31)=G30</f>
        <v>1</v>
      </c>
      <c r="AK31" s="318"/>
      <c r="AL31" s="319"/>
      <c r="AM31" s="319"/>
      <c r="AN31" s="319"/>
      <c r="AO31" s="94"/>
      <c r="AP31" s="94"/>
      <c r="AQ31" s="94"/>
      <c r="AR31" s="94" t="str">
        <f t="shared" si="33"/>
        <v/>
      </c>
      <c r="AS31" s="94"/>
      <c r="AT31" s="94"/>
      <c r="AU31" s="94"/>
      <c r="AV31" s="94" t="str">
        <f t="shared" si="34"/>
        <v>Innowacja i konkurencyjność przedsiębiorstwa</v>
      </c>
      <c r="AW31" s="94"/>
      <c r="AX31" s="94"/>
      <c r="AY31" s="94"/>
      <c r="AZ31" s="94" t="str">
        <f t="shared" si="35"/>
        <v/>
      </c>
      <c r="BA31" s="94"/>
      <c r="BB31" s="94"/>
      <c r="BC31" s="94"/>
      <c r="BD31" s="94" t="str">
        <f t="shared" si="36"/>
        <v/>
      </c>
      <c r="BE31" s="94"/>
      <c r="BF31" s="94"/>
      <c r="BG31" s="94"/>
      <c r="BH31" s="94" t="str">
        <f t="shared" si="37"/>
        <v/>
      </c>
      <c r="BI31" s="94"/>
      <c r="BJ31" s="94"/>
      <c r="BK31" s="105"/>
    </row>
    <row r="32" spans="1:63" ht="20.100000000000001" customHeight="1" thickBot="1">
      <c r="A32" s="536" t="s">
        <v>45</v>
      </c>
      <c r="B32" s="537"/>
      <c r="C32" s="537"/>
      <c r="D32" s="622" t="s">
        <v>21</v>
      </c>
      <c r="E32" s="623" t="s">
        <v>22</v>
      </c>
      <c r="F32" s="579" t="s">
        <v>23</v>
      </c>
      <c r="G32" s="829" t="s">
        <v>14</v>
      </c>
      <c r="H32" s="525" t="s">
        <v>24</v>
      </c>
      <c r="I32" s="525" t="s">
        <v>25</v>
      </c>
      <c r="J32" s="525" t="s">
        <v>26</v>
      </c>
      <c r="K32" s="580" t="s">
        <v>27</v>
      </c>
      <c r="L32" s="531" t="s">
        <v>163</v>
      </c>
      <c r="M32" s="531"/>
      <c r="N32" s="531"/>
      <c r="O32" s="531"/>
      <c r="P32" s="531" t="s">
        <v>164</v>
      </c>
      <c r="Q32" s="531"/>
      <c r="R32" s="531"/>
      <c r="S32" s="531"/>
      <c r="T32" s="531" t="s">
        <v>165</v>
      </c>
      <c r="U32" s="531"/>
      <c r="V32" s="531"/>
      <c r="W32" s="531"/>
      <c r="X32" s="531" t="s">
        <v>166</v>
      </c>
      <c r="Y32" s="531"/>
      <c r="Z32" s="531"/>
      <c r="AA32" s="531"/>
      <c r="AB32" s="531" t="s">
        <v>167</v>
      </c>
      <c r="AC32" s="531"/>
      <c r="AD32" s="531"/>
      <c r="AE32" s="531"/>
      <c r="AF32" s="531" t="s">
        <v>168</v>
      </c>
      <c r="AG32" s="531"/>
      <c r="AH32" s="531"/>
      <c r="AI32" s="685"/>
      <c r="AK32" s="318"/>
      <c r="AL32" s="319"/>
      <c r="AM32" s="319"/>
      <c r="AN32" s="319"/>
      <c r="AO32" s="94"/>
      <c r="AP32" s="94"/>
      <c r="AQ32" s="94"/>
      <c r="AR32" s="94" t="str">
        <f t="shared" si="33"/>
        <v/>
      </c>
      <c r="AS32" s="94"/>
      <c r="AT32" s="94"/>
      <c r="AU32" s="94"/>
      <c r="AV32" s="94" t="str">
        <f t="shared" si="34"/>
        <v/>
      </c>
      <c r="AW32" s="94"/>
      <c r="AX32" s="94"/>
      <c r="AY32" s="94"/>
      <c r="AZ32" s="94" t="str">
        <f t="shared" si="35"/>
        <v/>
      </c>
      <c r="BA32" s="94"/>
      <c r="BB32" s="94"/>
      <c r="BC32" s="94"/>
      <c r="BD32" s="94" t="str">
        <f t="shared" si="36"/>
        <v>Handel elektroniczny i e-business</v>
      </c>
      <c r="BE32" s="94"/>
      <c r="BF32" s="94"/>
      <c r="BG32" s="94"/>
      <c r="BH32" s="94" t="str">
        <f t="shared" si="37"/>
        <v/>
      </c>
      <c r="BI32" s="94"/>
      <c r="BJ32" s="94"/>
      <c r="BK32" s="105"/>
    </row>
    <row r="33" spans="1:63" ht="20.100000000000001" customHeight="1" thickBot="1">
      <c r="A33" s="536"/>
      <c r="B33" s="537"/>
      <c r="C33" s="537"/>
      <c r="D33" s="622"/>
      <c r="E33" s="623"/>
      <c r="F33" s="579"/>
      <c r="G33" s="829"/>
      <c r="H33" s="525"/>
      <c r="I33" s="525"/>
      <c r="J33" s="525"/>
      <c r="K33" s="580"/>
      <c r="L33" s="523" t="s">
        <v>24</v>
      </c>
      <c r="M33" s="525" t="s">
        <v>25</v>
      </c>
      <c r="N33" s="519" t="s">
        <v>28</v>
      </c>
      <c r="O33" s="521" t="s">
        <v>29</v>
      </c>
      <c r="P33" s="523" t="s">
        <v>24</v>
      </c>
      <c r="Q33" s="525" t="s">
        <v>25</v>
      </c>
      <c r="R33" s="519" t="s">
        <v>28</v>
      </c>
      <c r="S33" s="521" t="s">
        <v>29</v>
      </c>
      <c r="T33" s="523" t="s">
        <v>24</v>
      </c>
      <c r="U33" s="525" t="s">
        <v>25</v>
      </c>
      <c r="V33" s="519" t="s">
        <v>28</v>
      </c>
      <c r="W33" s="521" t="s">
        <v>29</v>
      </c>
      <c r="X33" s="523" t="s">
        <v>24</v>
      </c>
      <c r="Y33" s="525" t="s">
        <v>25</v>
      </c>
      <c r="Z33" s="519" t="s">
        <v>28</v>
      </c>
      <c r="AA33" s="521" t="s">
        <v>29</v>
      </c>
      <c r="AB33" s="523" t="s">
        <v>24</v>
      </c>
      <c r="AC33" s="525" t="s">
        <v>25</v>
      </c>
      <c r="AD33" s="519" t="s">
        <v>28</v>
      </c>
      <c r="AE33" s="521" t="s">
        <v>29</v>
      </c>
      <c r="AF33" s="523" t="s">
        <v>24</v>
      </c>
      <c r="AG33" s="525" t="s">
        <v>25</v>
      </c>
      <c r="AH33" s="519" t="s">
        <v>28</v>
      </c>
      <c r="AI33" s="527" t="s">
        <v>29</v>
      </c>
      <c r="AK33" s="318"/>
      <c r="AL33" s="319"/>
      <c r="AM33" s="319"/>
      <c r="AN33" s="319"/>
      <c r="AO33" s="94"/>
      <c r="AP33" s="94"/>
      <c r="AQ33" s="94"/>
      <c r="AR33" s="94" t="str">
        <f t="shared" si="33"/>
        <v/>
      </c>
      <c r="AS33" s="94"/>
      <c r="AT33" s="94"/>
      <c r="AU33" s="94"/>
      <c r="AV33" s="94" t="str">
        <f t="shared" si="34"/>
        <v/>
      </c>
      <c r="AW33" s="94"/>
      <c r="AX33" s="94"/>
      <c r="AY33" s="94"/>
      <c r="AZ33" s="94" t="str">
        <f t="shared" si="35"/>
        <v>Informatyczne wspomaganie pracy biurowej</v>
      </c>
      <c r="BA33" s="94"/>
      <c r="BB33" s="94"/>
      <c r="BC33" s="94"/>
      <c r="BD33" s="94" t="str">
        <f t="shared" si="36"/>
        <v/>
      </c>
      <c r="BE33" s="94"/>
      <c r="BF33" s="94"/>
      <c r="BG33" s="94"/>
      <c r="BH33" s="94" t="str">
        <f t="shared" si="37"/>
        <v/>
      </c>
      <c r="BI33" s="94"/>
      <c r="BJ33" s="94"/>
      <c r="BK33" s="105"/>
    </row>
    <row r="34" spans="1:63" ht="20.100000000000001" customHeight="1" thickBot="1">
      <c r="A34" s="536"/>
      <c r="B34" s="537"/>
      <c r="C34" s="537"/>
      <c r="D34" s="622"/>
      <c r="E34" s="623"/>
      <c r="F34" s="579"/>
      <c r="G34" s="829"/>
      <c r="H34" s="525"/>
      <c r="I34" s="525"/>
      <c r="J34" s="525"/>
      <c r="K34" s="580"/>
      <c r="L34" s="523"/>
      <c r="M34" s="525"/>
      <c r="N34" s="519"/>
      <c r="O34" s="521"/>
      <c r="P34" s="523"/>
      <c r="Q34" s="525"/>
      <c r="R34" s="519"/>
      <c r="S34" s="521"/>
      <c r="T34" s="523"/>
      <c r="U34" s="525"/>
      <c r="V34" s="519"/>
      <c r="W34" s="521"/>
      <c r="X34" s="523"/>
      <c r="Y34" s="525"/>
      <c r="Z34" s="519"/>
      <c r="AA34" s="521"/>
      <c r="AB34" s="523"/>
      <c r="AC34" s="525"/>
      <c r="AD34" s="519"/>
      <c r="AE34" s="521"/>
      <c r="AF34" s="523"/>
      <c r="AG34" s="525"/>
      <c r="AH34" s="519"/>
      <c r="AI34" s="527"/>
      <c r="AK34" s="318"/>
      <c r="AL34" s="319"/>
      <c r="AM34" s="319"/>
      <c r="AN34" s="319"/>
      <c r="AO34" s="94"/>
      <c r="AP34" s="94"/>
      <c r="AQ34" s="94"/>
      <c r="AR34" s="94" t="str">
        <f t="shared" si="33"/>
        <v/>
      </c>
      <c r="AS34" s="94"/>
      <c r="AT34" s="94"/>
      <c r="AU34" s="94"/>
      <c r="AV34" s="94" t="str">
        <f t="shared" si="34"/>
        <v/>
      </c>
      <c r="AW34" s="94"/>
      <c r="AX34" s="94"/>
      <c r="AY34" s="94"/>
      <c r="AZ34" s="94" t="str">
        <f t="shared" si="35"/>
        <v/>
      </c>
      <c r="BA34" s="94"/>
      <c r="BB34" s="94"/>
      <c r="BC34" s="94"/>
      <c r="BD34" s="94" t="str">
        <f t="shared" si="36"/>
        <v>Organizacja pracy kierowniczej</v>
      </c>
      <c r="BE34" s="94"/>
      <c r="BF34" s="94"/>
      <c r="BG34" s="94"/>
      <c r="BH34" s="94" t="str">
        <f t="shared" si="37"/>
        <v/>
      </c>
      <c r="BI34" s="94"/>
      <c r="BJ34" s="94"/>
      <c r="BK34" s="105"/>
    </row>
    <row r="35" spans="1:63" ht="20.100000000000001" customHeight="1" thickBot="1">
      <c r="A35" s="536"/>
      <c r="B35" s="537"/>
      <c r="C35" s="537"/>
      <c r="D35" s="694">
        <f t="shared" ref="D35:AI35" si="38">SUM(D30)</f>
        <v>1</v>
      </c>
      <c r="E35" s="695">
        <f>SUM(E30)</f>
        <v>16</v>
      </c>
      <c r="F35" s="696">
        <f>SUM(F30)</f>
        <v>20</v>
      </c>
      <c r="G35" s="830">
        <f t="shared" si="38"/>
        <v>360</v>
      </c>
      <c r="H35" s="831">
        <f t="shared" si="38"/>
        <v>105</v>
      </c>
      <c r="I35" s="831">
        <f t="shared" si="38"/>
        <v>120</v>
      </c>
      <c r="J35" s="831">
        <f t="shared" si="38"/>
        <v>135</v>
      </c>
      <c r="K35" s="831">
        <f t="shared" si="38"/>
        <v>0</v>
      </c>
      <c r="L35" s="164">
        <f>SUM(L30)</f>
        <v>60</v>
      </c>
      <c r="M35" s="165">
        <f t="shared" si="38"/>
        <v>60</v>
      </c>
      <c r="N35" s="165">
        <f t="shared" si="38"/>
        <v>30</v>
      </c>
      <c r="O35" s="166">
        <f t="shared" si="38"/>
        <v>0</v>
      </c>
      <c r="P35" s="164">
        <f t="shared" si="38"/>
        <v>45</v>
      </c>
      <c r="Q35" s="165">
        <f t="shared" si="38"/>
        <v>60</v>
      </c>
      <c r="R35" s="165">
        <f t="shared" si="38"/>
        <v>45</v>
      </c>
      <c r="S35" s="167">
        <f t="shared" si="38"/>
        <v>0</v>
      </c>
      <c r="T35" s="168">
        <f t="shared" si="38"/>
        <v>0</v>
      </c>
      <c r="U35" s="165">
        <f t="shared" si="38"/>
        <v>0</v>
      </c>
      <c r="V35" s="165">
        <f t="shared" si="38"/>
        <v>30</v>
      </c>
      <c r="W35" s="166">
        <f t="shared" si="38"/>
        <v>0</v>
      </c>
      <c r="X35" s="164">
        <f t="shared" si="38"/>
        <v>0</v>
      </c>
      <c r="Y35" s="165">
        <f t="shared" si="38"/>
        <v>0</v>
      </c>
      <c r="Z35" s="165">
        <f t="shared" si="38"/>
        <v>30</v>
      </c>
      <c r="AA35" s="167">
        <f t="shared" si="38"/>
        <v>0</v>
      </c>
      <c r="AB35" s="168">
        <f t="shared" si="38"/>
        <v>0</v>
      </c>
      <c r="AC35" s="165">
        <f t="shared" si="38"/>
        <v>0</v>
      </c>
      <c r="AD35" s="165">
        <f t="shared" si="38"/>
        <v>0</v>
      </c>
      <c r="AE35" s="166">
        <f t="shared" si="38"/>
        <v>0</v>
      </c>
      <c r="AF35" s="164">
        <f t="shared" si="38"/>
        <v>0</v>
      </c>
      <c r="AG35" s="165">
        <f t="shared" si="38"/>
        <v>0</v>
      </c>
      <c r="AH35" s="165">
        <f t="shared" si="38"/>
        <v>0</v>
      </c>
      <c r="AI35" s="380">
        <f t="shared" si="38"/>
        <v>0</v>
      </c>
      <c r="AK35" s="318">
        <f>SUMIF(P21:S21,"&gt;0",P22:S22)</f>
        <v>15</v>
      </c>
      <c r="AL35" s="319"/>
      <c r="AM35" s="319"/>
      <c r="AN35" s="319"/>
      <c r="AO35" s="94"/>
      <c r="AP35" s="94"/>
      <c r="AQ35" s="94"/>
      <c r="AR35" s="94" t="str">
        <f t="shared" si="33"/>
        <v/>
      </c>
      <c r="AS35" s="94"/>
      <c r="AT35" s="94"/>
      <c r="AU35" s="94"/>
      <c r="AV35" s="94" t="str">
        <f t="shared" si="34"/>
        <v/>
      </c>
      <c r="AW35" s="94"/>
      <c r="AX35" s="94"/>
      <c r="AY35" s="94"/>
      <c r="AZ35" s="94" t="str">
        <f t="shared" si="35"/>
        <v/>
      </c>
      <c r="BA35" s="94"/>
      <c r="BB35" s="94"/>
      <c r="BC35" s="94"/>
      <c r="BD35" s="94" t="str">
        <f t="shared" si="36"/>
        <v>Zarządzanie logistyką</v>
      </c>
      <c r="BE35" s="94"/>
      <c r="BF35" s="94"/>
      <c r="BG35" s="94"/>
      <c r="BH35" s="94" t="str">
        <f t="shared" si="37"/>
        <v/>
      </c>
      <c r="BI35" s="94"/>
      <c r="BJ35" s="94"/>
      <c r="BK35" s="105"/>
    </row>
    <row r="36" spans="1:63" ht="20.100000000000001" customHeight="1" thickBot="1">
      <c r="A36" s="536"/>
      <c r="B36" s="537"/>
      <c r="C36" s="537"/>
      <c r="D36" s="694"/>
      <c r="E36" s="695"/>
      <c r="F36" s="696"/>
      <c r="G36" s="830"/>
      <c r="H36" s="831"/>
      <c r="I36" s="831"/>
      <c r="J36" s="831"/>
      <c r="K36" s="831"/>
      <c r="L36" s="517">
        <f>SUM(L35:O35)</f>
        <v>150</v>
      </c>
      <c r="M36" s="517"/>
      <c r="N36" s="517"/>
      <c r="O36" s="517"/>
      <c r="P36" s="517">
        <f>SUM(P35:S35)</f>
        <v>150</v>
      </c>
      <c r="Q36" s="517"/>
      <c r="R36" s="517"/>
      <c r="S36" s="517"/>
      <c r="T36" s="517">
        <f>SUM(T35:W35)</f>
        <v>30</v>
      </c>
      <c r="U36" s="517"/>
      <c r="V36" s="517"/>
      <c r="W36" s="517"/>
      <c r="X36" s="517">
        <f>SUM(X35:AA35)</f>
        <v>30</v>
      </c>
      <c r="Y36" s="517"/>
      <c r="Z36" s="517"/>
      <c r="AA36" s="517"/>
      <c r="AB36" s="517">
        <f>SUM(AB35:AE35)</f>
        <v>0</v>
      </c>
      <c r="AC36" s="517"/>
      <c r="AD36" s="517"/>
      <c r="AE36" s="517"/>
      <c r="AF36" s="517">
        <f>SUM(AF35:AI35)</f>
        <v>0</v>
      </c>
      <c r="AG36" s="517"/>
      <c r="AH36" s="517"/>
      <c r="AI36" s="529"/>
      <c r="AJ36" s="1" t="b">
        <f>SUM(L36:AI36)=G35</f>
        <v>1</v>
      </c>
      <c r="AK36" s="318"/>
      <c r="AL36" s="319"/>
      <c r="AM36" s="319"/>
      <c r="AN36" s="319"/>
      <c r="AO36" s="106"/>
      <c r="AP36" s="106"/>
      <c r="AQ36" s="106"/>
      <c r="AR36" s="106" t="str">
        <f t="shared" si="33"/>
        <v/>
      </c>
      <c r="AS36" s="106"/>
      <c r="AT36" s="106"/>
      <c r="AU36" s="106"/>
      <c r="AV36" s="106" t="str">
        <f t="shared" si="34"/>
        <v/>
      </c>
      <c r="AW36" s="106"/>
      <c r="AX36" s="106"/>
      <c r="AY36" s="106"/>
      <c r="AZ36" s="106" t="str">
        <f t="shared" si="35"/>
        <v/>
      </c>
      <c r="BA36" s="106"/>
      <c r="BB36" s="106"/>
      <c r="BC36" s="106"/>
      <c r="BD36" s="106" t="str">
        <f t="shared" si="36"/>
        <v/>
      </c>
      <c r="BE36" s="106"/>
      <c r="BF36" s="106"/>
      <c r="BG36" s="106"/>
      <c r="BH36" s="106" t="str">
        <f t="shared" si="37"/>
        <v>Pozyskiwanie środków finansowych</v>
      </c>
      <c r="BI36" s="106"/>
      <c r="BJ36" s="106"/>
      <c r="BK36" s="107"/>
    </row>
    <row r="37" spans="1:63" ht="20.100000000000001" customHeight="1" thickBot="1">
      <c r="A37" s="536"/>
      <c r="B37" s="537"/>
      <c r="C37" s="537"/>
      <c r="D37" s="546" t="s">
        <v>46</v>
      </c>
      <c r="E37" s="546"/>
      <c r="F37" s="546"/>
      <c r="G37" s="832" t="s">
        <v>47</v>
      </c>
      <c r="H37" s="832"/>
      <c r="I37" s="832"/>
      <c r="J37" s="832"/>
      <c r="K37" s="832"/>
      <c r="L37" s="513">
        <f>SUM(IF(SUM(L23:O23)&gt;0,$D23,0),IF(SUM(L22:O22)&gt;0,$D22,0),IF(SUM(L24:O24)&gt;0,$D24,0),IF(SUM(L25:O25)&gt;0,$D25,0),IF(SUM(L26:O26)&gt;0,$D26,0),IF(SUM(L27:O27)&gt;0,$D27,0),IF(SUM(L29:O29)&gt;0,$D29,0),IF(SUM(L21:O21)&gt;0,$D21,0))</f>
        <v>1</v>
      </c>
      <c r="M37" s="514"/>
      <c r="N37" s="514"/>
      <c r="O37" s="515"/>
      <c r="P37" s="513">
        <f>SUM(IF(SUM(P23:S23)&gt;0,$D23,0),IF(SUM(P22:S22)&gt;0,$D22,0),IF(SUM(P24:S24)&gt;0,$D24,0),IF(SUM(P25:S25)&gt;0,$D25,0),IF(SUM(P26:S26)&gt;0,$D26,0),IF(SUM(P27:S27)&gt;0,$D27,0),IF(SUM(P29:S29)&gt;0,$D29,0),IF(SUM(P21:S21)&gt;0,$D21,IF(SUM(P28:S28)&gt;0,$D28,0)))</f>
        <v>0</v>
      </c>
      <c r="Q37" s="514"/>
      <c r="R37" s="514"/>
      <c r="S37" s="515"/>
      <c r="T37" s="513">
        <f>SUM(IF(SUM(T23:W23)&gt;0,$D23,0),IF(SUM(T22:W22)&gt;0,$D22,0),IF(SUM(T24:W24)&gt;0,$D24,0),IF(SUM(T25:W25)&gt;0,$D25,0),IF(SUM(T26:W26)&gt;0,$D26,0),IF(SUM(T27:W27)&gt;0,$D27,0),IF(SUM(T29:W29)&gt;0,$D29,0),IF(SUM(T21:W21)&gt;0,$D21,IF(SUM(T28:W28)&gt;0,$D28,0)))</f>
        <v>0</v>
      </c>
      <c r="U37" s="514"/>
      <c r="V37" s="514"/>
      <c r="W37" s="515"/>
      <c r="X37" s="513">
        <f>SUM(IF(SUM(X23:AA23)&gt;0,$D23,0),IF(SUM(X22:AA22)&gt;0,$D22,0),IF(SUM(X24:AA24)&gt;0,$D24,0),IF(SUM(X25:AA25)&gt;0,$D25,0),IF(SUM(X26:AA26)&gt;0,$D26,0),IF(SUM(X27:AA27)&gt;0,$D27,0),IF(SUM(X29:AA29)&gt;0,$D29,0),IF(SUM(X21:AA21)&gt;0,$D21,IF(SUM(X28:AA28)&gt;0,$D28,0)))</f>
        <v>0</v>
      </c>
      <c r="Y37" s="514"/>
      <c r="Z37" s="514"/>
      <c r="AA37" s="515"/>
      <c r="AB37" s="513">
        <f>SUM(IF(SUM(AB23:AE23)&gt;0,$D23,0),IF(SUM(AB22:AE22)&gt;0,$D22,0),IF(SUM(AB24:AE24)&gt;0,$D24,0),IF(SUM(AB25:AE25)&gt;0,$D25,0),IF(SUM(AB26:AE26)&gt;0,$D26,0),IF(SUM(AB27:AE27)&gt;0,$D27,0),IF(SUM(AB29:AE29)&gt;0,$D29,0),IF(SUM(AB21:AE21)&gt;0,$D21,IF(SUM(AB28:AE28)&gt;0,$D28,0)))</f>
        <v>0</v>
      </c>
      <c r="AC37" s="514"/>
      <c r="AD37" s="514"/>
      <c r="AE37" s="515"/>
      <c r="AF37" s="513">
        <f>SUM(IF(SUM(AF23:AI23)&gt;0,$D23,0),IF(SUM(AF22:AI22)&gt;0,$D22,0),IF(SUM(AF24:AI24)&gt;0,$D24,0),IF(SUM(AF25:AI25)&gt;0,$D25,0),IF(SUM(AF26:AI26)&gt;0,$D26,0),IF(SUM(AF27:AI27)&gt;0,$D27,0),IF(SUM(AF29:AI29)&gt;0,$D29,0),IF(SUM(AF21:AI21)&gt;0,$D21,IF(SUM(AF28:AI28)&gt;0,$D28,0)))</f>
        <v>0</v>
      </c>
      <c r="AG37" s="514"/>
      <c r="AH37" s="514"/>
      <c r="AI37" s="515"/>
      <c r="AJ37" s="26">
        <f>SUM(L37:AI37)</f>
        <v>1</v>
      </c>
      <c r="AK37" s="312" t="b">
        <f>AJ37=D35</f>
        <v>1</v>
      </c>
      <c r="AO37" s="103"/>
      <c r="AP37" s="103"/>
      <c r="AQ37" s="103"/>
      <c r="AR37" s="103" t="str">
        <f>IF(SUM(P177:S177)=0,"",$B177)</f>
        <v/>
      </c>
      <c r="AS37" s="103"/>
      <c r="AT37" s="103"/>
      <c r="AU37" s="103"/>
      <c r="AV37" s="103" t="str">
        <f>IF(SUM(T177:W177)=0,"",$B177)</f>
        <v/>
      </c>
      <c r="AW37" s="103"/>
      <c r="AX37" s="103"/>
      <c r="AY37" s="103"/>
      <c r="AZ37" s="103" t="str">
        <f>IF(SUM(X177:AA177)=0,"",$B177)</f>
        <v/>
      </c>
      <c r="BA37" s="103"/>
      <c r="BB37" s="103"/>
      <c r="BC37" s="103"/>
      <c r="BD37" s="103" t="str">
        <f>IF(SUM(AB177:AE177)=0,"",$B177)</f>
        <v>Nowoczesne techniki zakupu i sprzedaży</v>
      </c>
      <c r="BE37" s="103"/>
      <c r="BF37" s="103"/>
      <c r="BG37" s="103"/>
      <c r="BH37" s="103" t="str">
        <f>IF(SUM(AF177:AI177)=0,"",$B177)</f>
        <v/>
      </c>
      <c r="BI37" s="103"/>
      <c r="BJ37" s="103"/>
      <c r="BK37" s="104"/>
    </row>
    <row r="38" spans="1:63" ht="20.100000000000001" customHeight="1" thickBot="1">
      <c r="A38" s="536"/>
      <c r="B38" s="537"/>
      <c r="C38" s="537"/>
      <c r="D38" s="546"/>
      <c r="E38" s="546"/>
      <c r="F38" s="546"/>
      <c r="G38" s="834" t="s">
        <v>48</v>
      </c>
      <c r="H38" s="834"/>
      <c r="I38" s="834"/>
      <c r="J38" s="834"/>
      <c r="K38" s="834"/>
      <c r="L38" s="513">
        <f>SUM(IF(SUM(L24:O24)&gt;0,$E24,0),IF(SUM(L23:O23)&gt;0,$E23,0),IF(SUM(L25:O25)&gt;0,$E25,0),IF(SUM(L26:O26)&gt;0,$E26,0),IF(SUM(L27:O27)&gt;0,$E27,0),IF(SUM(L28:O28)&gt;0,$E28,0),IF(SUM(L29:O29)&gt;0,$E29/2,0),IF(SUM(L21:O21)&gt;0,1,0),IF(SUM(L22:O22)&gt;0,$E22,0))</f>
        <v>7</v>
      </c>
      <c r="M38" s="514"/>
      <c r="N38" s="514"/>
      <c r="O38" s="515"/>
      <c r="P38" s="513">
        <f>SUM(IF(SUM(P24:S24)&gt;0,$E24,0),IF(SUM(P23:S23)&gt;0,$E23,0),IF(SUM(P25:S25)&gt;0,$E25,0),IF(SUM(P26:S26)&gt;0,$E26,0),IF(SUM(P27:S27)&gt;0,$E27,0),IF(SUM(P28:S28)&gt;0,$E28,0),IF(SUM(P29:S29)&gt;0,$E29/2,0),IF(SUM(P21:S21)&gt;0,1,0),IF(SUM(P22:S22)&gt;0,$E22,0))</f>
        <v>7</v>
      </c>
      <c r="Q38" s="514"/>
      <c r="R38" s="514"/>
      <c r="S38" s="515"/>
      <c r="T38" s="513">
        <f t="shared" ref="T38" si="39">SUM(IF(SUM(T24:W24)&gt;0,$E24,0),IF(SUM(T23:W23)&gt;0,$E23,0),IF(SUM(T25:W25)&gt;0,$E25,0),IF(SUM(T26:W26)&gt;0,$E26,0),IF(SUM(T27:W27)&gt;0,$E27,0),IF(SUM(T28:W28)&gt;0,$E28,0),IF(SUM(T29:W29)&gt;0,$E29,0),IF(SUM(T21:W21)&gt;0,1,0),IF(SUM(T22:W22)&gt;0,$E22,0))</f>
        <v>1</v>
      </c>
      <c r="U38" s="514"/>
      <c r="V38" s="514"/>
      <c r="W38" s="515"/>
      <c r="X38" s="513">
        <f t="shared" ref="X38" si="40">SUM(IF(SUM(X24:AA24)&gt;0,$E24,0),IF(SUM(X23:AA23)&gt;0,$E23,0),IF(SUM(X25:AA25)&gt;0,$E25,0),IF(SUM(X26:AA26)&gt;0,$E26,0),IF(SUM(X27:AA27)&gt;0,$E27,0),IF(SUM(X28:AA28)&gt;0,$E28,0),IF(SUM(X29:AA29)&gt;0,$E29,0),IF(SUM(X21:AA21)&gt;0,1,0),IF(SUM(X22:AA22)&gt;0,$E22,0))</f>
        <v>1</v>
      </c>
      <c r="Y38" s="514"/>
      <c r="Z38" s="514"/>
      <c r="AA38" s="515"/>
      <c r="AB38" s="513">
        <f t="shared" ref="AB38" si="41">SUM(IF(SUM(AB24:AE24)&gt;0,$E24,0),IF(SUM(AB23:AE23)&gt;0,$E23,0),IF(SUM(AB25:AE25)&gt;0,$E25,0),IF(SUM(AB26:AE26)&gt;0,$E26,0),IF(SUM(AB27:AE27)&gt;0,$E27,0),IF(SUM(AB28:AE28)&gt;0,$E28,0),IF(SUM(AB29:AE29)&gt;0,$E29,0),IF(SUM(AB21:AE21)&gt;0,1,0),IF(SUM(AB22:AE22)&gt;0,$E22,0))</f>
        <v>0</v>
      </c>
      <c r="AC38" s="514"/>
      <c r="AD38" s="514"/>
      <c r="AE38" s="515"/>
      <c r="AF38" s="513">
        <f t="shared" ref="AF38" si="42">SUM(IF(SUM(AF24:AI24)&gt;0,$E24,0),IF(SUM(AF23:AI23)&gt;0,$E23,0),IF(SUM(AF25:AI25)&gt;0,$E25,0),IF(SUM(AF26:AI26)&gt;0,$E26,0),IF(SUM(AF27:AI27)&gt;0,$E27,0),IF(SUM(AF28:AI28)&gt;0,$E28,0),IF(SUM(AF29:AI29)&gt;0,$E29,0),IF(SUM(AF21:AI21)&gt;0,1,0),IF(SUM(AF22:AI22)&gt;0,$E22,0))</f>
        <v>0</v>
      </c>
      <c r="AG38" s="514"/>
      <c r="AH38" s="514"/>
      <c r="AI38" s="515"/>
      <c r="AJ38" s="26">
        <f>SUM(L38:AI38)</f>
        <v>16</v>
      </c>
      <c r="AK38" s="312" t="b">
        <f>AJ38=E35</f>
        <v>1</v>
      </c>
      <c r="AO38" s="94"/>
      <c r="AP38" s="94"/>
      <c r="AQ38" s="94"/>
      <c r="AR38" s="94" t="str">
        <f t="shared" ref="AR38:AR46" si="43">IF(SUM(P179:S179)=0,"",$B179)</f>
        <v/>
      </c>
      <c r="AS38" s="94"/>
      <c r="AT38" s="94"/>
      <c r="AU38" s="94"/>
      <c r="AV38" s="94" t="str">
        <f t="shared" ref="AV38:AV46" si="44">IF(SUM(T179:W179)=0,"",$B179)</f>
        <v/>
      </c>
      <c r="AW38" s="94"/>
      <c r="AX38" s="94"/>
      <c r="AY38" s="94"/>
      <c r="AZ38" s="94" t="str">
        <f t="shared" ref="AZ38:AZ46" si="45">IF(SUM(X179:AA179)=0,"",$B179)</f>
        <v>Współczesny rynek usług</v>
      </c>
      <c r="BA38" s="94"/>
      <c r="BB38" s="94"/>
      <c r="BC38" s="94"/>
      <c r="BD38" s="94" t="str">
        <f t="shared" ref="BD38:BD46" si="46">IF(SUM(AB179:AE179)=0,"",$B179)</f>
        <v/>
      </c>
      <c r="BE38" s="94"/>
      <c r="BF38" s="94"/>
      <c r="BG38" s="94"/>
      <c r="BH38" s="94" t="str">
        <f t="shared" ref="BH38:BH46" si="47">IF(SUM(AF179:AI179)=0,"",$B179)</f>
        <v/>
      </c>
      <c r="BI38" s="94"/>
      <c r="BJ38" s="94"/>
      <c r="BK38" s="105"/>
    </row>
    <row r="39" spans="1:63" ht="20.100000000000001" customHeight="1" thickBot="1">
      <c r="A39" s="536"/>
      <c r="B39" s="537"/>
      <c r="C39" s="537"/>
      <c r="D39" s="546"/>
      <c r="E39" s="546"/>
      <c r="F39" s="546"/>
      <c r="G39" s="833" t="s">
        <v>23</v>
      </c>
      <c r="H39" s="833"/>
      <c r="I39" s="833"/>
      <c r="J39" s="833"/>
      <c r="K39" s="548"/>
      <c r="L39" s="507">
        <f>SUM(IF(SUM(L25:O25)&gt;0,$F25,0),IF(SUM(L24:O24)&gt;0,$F24,0),IF(SUM(L26:O26)&gt;0,$F26,0),IF(SUM(L27:O27)&gt;0,$F27,0),IF(SUM(L28:O28)&gt;0,$F28,0),IF(SUM(L29:O29)&gt;0,$F29/2,0),IF(SUM(L21:O21)&gt;0,1,0),IF(SUM(L22:O22)&gt;0,$F22,0),IF(SUM(L23:O23)&gt;0,$F23,0))</f>
        <v>10</v>
      </c>
      <c r="M39" s="508"/>
      <c r="N39" s="508"/>
      <c r="O39" s="509"/>
      <c r="P39" s="507">
        <f>SUM(IF(SUM(P25:S25)&gt;0,$F25,0),IF(SUM(P24:S24)&gt;0,$F24,0),IF(SUM(P26:S26)&gt;0,$F26,0),IF(SUM(P27:S27)&gt;0,$F27,0),IF(SUM(P28:S28)&gt;0,$F28,0),IF(SUM(P29:S29)&gt;0,$F29/2,0),IF(SUM(P21:S21)&gt;0,1,0),IF(SUM(P22:S22)&gt;0,$F22,0),IF(SUM(P23:S23)&gt;0,$F23,0))</f>
        <v>7</v>
      </c>
      <c r="Q39" s="508"/>
      <c r="R39" s="508"/>
      <c r="S39" s="509"/>
      <c r="T39" s="507">
        <f t="shared" ref="T39" si="48">SUM(IF(SUM(T25:W25)&gt;0,$F25,0),IF(SUM(T24:W24)&gt;0,$F24,0),IF(SUM(T26:W26)&gt;0,$F26,0),IF(SUM(T27:W27)&gt;0,$F27,0),IF(SUM(T28:W28)&gt;0,$F28,0),IF(SUM(T29:W29)&gt;0,$F29/2,0),IF(SUM(T21:W21)&gt;0,1,0),IF(SUM(T22:W22)&gt;0,$F22,0),IF(SUM(T23:W23)&gt;0,$F23,0))</f>
        <v>1</v>
      </c>
      <c r="U39" s="508"/>
      <c r="V39" s="508"/>
      <c r="W39" s="509"/>
      <c r="X39" s="507">
        <f>SUM(IF(SUM(X25:AA25)&gt;0,$F25,0),IF(SUM(X24:AA24)&gt;0,$F24,0),IF(SUM(X26:AA26)&gt;0,$F26,0),IF(SUM(X27:AA27)&gt;0,$F27,0),IF(SUM(X28:AA28)&gt;0,$F28,0),IF(SUM(X29:AA29)&gt;0,$F29/2,0),IF(SUM(X21:AA21)&gt;0,2,0),IF(SUM(X22:AA22)&gt;0,$F22,0),IF(SUM(X23:AA23)&gt;0,$F23,0))</f>
        <v>2</v>
      </c>
      <c r="Y39" s="508"/>
      <c r="Z39" s="508"/>
      <c r="AA39" s="509"/>
      <c r="AB39" s="507">
        <f t="shared" ref="AB39" si="49">SUM(IF(SUM(AB25:AE25)&gt;0,$F25,0),IF(SUM(AB24:AE24)&gt;0,$F24,0),IF(SUM(AB26:AE26)&gt;0,$F26,0),IF(SUM(AB27:AE27)&gt;0,$F27,0),IF(SUM(AB28:AE28)&gt;0,$F28,0),IF(SUM(AB29:AE29)&gt;0,$F29/2,0),IF(SUM(AB21:AE21)&gt;0,1,0),IF(SUM(AB22:AE22)&gt;0,$F22,0),IF(SUM(AB23:AE23)&gt;0,$F23,0))</f>
        <v>0</v>
      </c>
      <c r="AC39" s="508"/>
      <c r="AD39" s="508"/>
      <c r="AE39" s="509"/>
      <c r="AF39" s="507">
        <f t="shared" ref="AF39" si="50">SUM(IF(SUM(AF25:AI25)&gt;0,$F25,0),IF(SUM(AF24:AI24)&gt;0,$F24,0),IF(SUM(AF26:AI26)&gt;0,$F26,0),IF(SUM(AF27:AI27)&gt;0,$F27,0),IF(SUM(AF28:AI28)&gt;0,$F28,0),IF(SUM(AF29:AI29)&gt;0,$F29/2,0),IF(SUM(AF21:AI21)&gt;0,1,0),IF(SUM(AF22:AI22)&gt;0,$F22,0),IF(SUM(AF23:AI23)&gt;0,$F23,0))</f>
        <v>0</v>
      </c>
      <c r="AG39" s="508"/>
      <c r="AH39" s="508"/>
      <c r="AI39" s="509"/>
      <c r="AJ39" s="26">
        <f>SUM(L39:AI39)</f>
        <v>20</v>
      </c>
      <c r="AK39" s="312" t="b">
        <f>AJ39=F35</f>
        <v>1</v>
      </c>
      <c r="AO39" s="94"/>
      <c r="AP39" s="94"/>
      <c r="AQ39" s="94"/>
      <c r="AR39" s="94" t="str">
        <f t="shared" si="43"/>
        <v/>
      </c>
      <c r="AS39" s="94"/>
      <c r="AT39" s="94"/>
      <c r="AU39" s="94"/>
      <c r="AV39" s="94" t="str">
        <f t="shared" si="44"/>
        <v/>
      </c>
      <c r="AW39" s="94"/>
      <c r="AX39" s="94"/>
      <c r="AY39" s="94"/>
      <c r="AZ39" s="94" t="str">
        <f t="shared" si="45"/>
        <v>Podstawy prowadzenia działalności gospodarczej</v>
      </c>
      <c r="BA39" s="94"/>
      <c r="BB39" s="94"/>
      <c r="BC39" s="94"/>
      <c r="BD39" s="94" t="str">
        <f t="shared" si="46"/>
        <v/>
      </c>
      <c r="BE39" s="94"/>
      <c r="BF39" s="94"/>
      <c r="BG39" s="94"/>
      <c r="BH39" s="94" t="str">
        <f t="shared" si="47"/>
        <v/>
      </c>
      <c r="BI39" s="94"/>
      <c r="BJ39" s="94"/>
      <c r="BK39" s="105"/>
    </row>
    <row r="40" spans="1:63" ht="20.100000000000001" customHeight="1">
      <c r="A40" s="381" t="s">
        <v>49</v>
      </c>
      <c r="B40" s="27"/>
      <c r="C40" s="27"/>
      <c r="D40" s="27"/>
      <c r="E40" s="49"/>
      <c r="F40" s="49"/>
      <c r="G40" s="169"/>
      <c r="H40" s="169"/>
      <c r="I40" s="169"/>
      <c r="J40" s="169"/>
      <c r="K40" s="169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X40" s="370"/>
      <c r="Y40" s="371"/>
      <c r="Z40" s="371"/>
      <c r="AA40" s="371"/>
      <c r="AB40" s="371"/>
      <c r="AC40" s="371"/>
      <c r="AD40" s="371"/>
      <c r="AE40" s="371"/>
      <c r="AF40" s="336"/>
      <c r="AG40" s="336"/>
      <c r="AH40" s="336"/>
      <c r="AI40" s="354"/>
      <c r="AO40" s="94"/>
      <c r="AP40" s="94"/>
      <c r="AQ40" s="94"/>
      <c r="AR40" s="94" t="str">
        <f t="shared" si="43"/>
        <v/>
      </c>
      <c r="AS40" s="94"/>
      <c r="AT40" s="94"/>
      <c r="AU40" s="94"/>
      <c r="AV40" s="94" t="str">
        <f t="shared" si="44"/>
        <v/>
      </c>
      <c r="AW40" s="94"/>
      <c r="AX40" s="94"/>
      <c r="AY40" s="94"/>
      <c r="AZ40" s="94" t="str">
        <f t="shared" si="45"/>
        <v/>
      </c>
      <c r="BA40" s="94"/>
      <c r="BB40" s="94"/>
      <c r="BC40" s="94"/>
      <c r="BD40" s="94" t="str">
        <f t="shared" si="46"/>
        <v/>
      </c>
      <c r="BE40" s="94"/>
      <c r="BF40" s="94"/>
      <c r="BG40" s="94"/>
      <c r="BH40" s="94" t="str">
        <f t="shared" si="47"/>
        <v>Marketing usług</v>
      </c>
      <c r="BI40" s="94"/>
      <c r="BJ40" s="94"/>
      <c r="BK40" s="105"/>
    </row>
    <row r="41" spans="1:63" ht="20.100000000000001" customHeight="1">
      <c r="A41" s="382"/>
      <c r="B41" s="140" t="s">
        <v>211</v>
      </c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X41" s="343"/>
      <c r="Y41" s="63" t="s">
        <v>276</v>
      </c>
      <c r="Z41" s="63"/>
      <c r="AA41" s="63"/>
      <c r="AB41" s="63"/>
      <c r="AC41" s="63"/>
      <c r="AD41" s="63"/>
      <c r="AE41" s="63"/>
      <c r="AI41" s="356"/>
      <c r="AO41" s="94"/>
      <c r="AP41" s="94"/>
      <c r="AQ41" s="94"/>
      <c r="AR41" s="94" t="str">
        <f t="shared" si="43"/>
        <v/>
      </c>
      <c r="AS41" s="94"/>
      <c r="AT41" s="94"/>
      <c r="AU41" s="94"/>
      <c r="AV41" s="94" t="str">
        <f t="shared" si="44"/>
        <v/>
      </c>
      <c r="AW41" s="94"/>
      <c r="AX41" s="94"/>
      <c r="AY41" s="94"/>
      <c r="AZ41" s="94" t="str">
        <f t="shared" si="45"/>
        <v/>
      </c>
      <c r="BA41" s="94"/>
      <c r="BB41" s="94"/>
      <c r="BC41" s="94"/>
      <c r="BD41" s="94" t="str">
        <f t="shared" si="46"/>
        <v>Zarządzanie przedsiębiorstwem handlowym</v>
      </c>
      <c r="BE41" s="94"/>
      <c r="BF41" s="94"/>
      <c r="BG41" s="94"/>
      <c r="BH41" s="94" t="str">
        <f t="shared" si="47"/>
        <v/>
      </c>
      <c r="BI41" s="94"/>
      <c r="BJ41" s="94"/>
      <c r="BK41" s="105"/>
    </row>
    <row r="42" spans="1:63" ht="20.100000000000001" customHeight="1">
      <c r="A42" s="383"/>
      <c r="B42" s="140" t="s">
        <v>210</v>
      </c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170"/>
      <c r="V42" s="60"/>
      <c r="X42" s="343"/>
      <c r="Y42" s="63"/>
      <c r="Z42" s="63"/>
      <c r="AA42" s="63"/>
      <c r="AB42" s="63"/>
      <c r="AC42" s="63"/>
      <c r="AD42" s="63"/>
      <c r="AE42" s="63"/>
      <c r="AI42" s="356"/>
      <c r="AO42" s="94"/>
      <c r="AP42" s="94"/>
      <c r="AQ42" s="94"/>
      <c r="AR42" s="94" t="str">
        <f t="shared" si="43"/>
        <v/>
      </c>
      <c r="AS42" s="94"/>
      <c r="AT42" s="94"/>
      <c r="AU42" s="94"/>
      <c r="AV42" s="94" t="str">
        <f t="shared" si="44"/>
        <v/>
      </c>
      <c r="AW42" s="94"/>
      <c r="AX42" s="94"/>
      <c r="AY42" s="94"/>
      <c r="AZ42" s="94" t="str">
        <f t="shared" si="45"/>
        <v/>
      </c>
      <c r="BA42" s="94"/>
      <c r="BB42" s="94"/>
      <c r="BC42" s="94"/>
      <c r="BD42" s="94" t="str">
        <f t="shared" si="46"/>
        <v>Zastosowania informatyki w handlu i usługach</v>
      </c>
      <c r="BE42" s="94"/>
      <c r="BF42" s="94"/>
      <c r="BG42" s="94"/>
      <c r="BH42" s="94" t="str">
        <f t="shared" si="47"/>
        <v/>
      </c>
      <c r="BI42" s="94"/>
      <c r="BJ42" s="94"/>
      <c r="BK42" s="105"/>
    </row>
    <row r="43" spans="1:63" ht="20.100000000000001" customHeight="1">
      <c r="A43" s="383"/>
      <c r="B43" s="140" t="s">
        <v>228</v>
      </c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343"/>
      <c r="Y43" s="138" t="s">
        <v>50</v>
      </c>
      <c r="Z43" s="140"/>
      <c r="AA43" s="140"/>
      <c r="AB43" s="63"/>
      <c r="AC43" s="140"/>
      <c r="AD43" s="140"/>
      <c r="AE43" s="63"/>
      <c r="AI43" s="356"/>
      <c r="AO43" s="94"/>
      <c r="AP43" s="94"/>
      <c r="AQ43" s="94"/>
      <c r="AR43" s="94" t="str">
        <f t="shared" si="43"/>
        <v/>
      </c>
      <c r="AS43" s="94"/>
      <c r="AT43" s="94"/>
      <c r="AU43" s="94"/>
      <c r="AV43" s="94" t="str">
        <f t="shared" si="44"/>
        <v/>
      </c>
      <c r="AW43" s="94"/>
      <c r="AX43" s="94"/>
      <c r="AY43" s="94"/>
      <c r="AZ43" s="94" t="str">
        <f t="shared" si="45"/>
        <v/>
      </c>
      <c r="BA43" s="94"/>
      <c r="BB43" s="94"/>
      <c r="BC43" s="94"/>
      <c r="BD43" s="94" t="str">
        <f t="shared" si="46"/>
        <v/>
      </c>
      <c r="BE43" s="94"/>
      <c r="BF43" s="94"/>
      <c r="BG43" s="94"/>
      <c r="BH43" s="94" t="str">
        <f t="shared" si="47"/>
        <v>Analiza otoczenia organizacji</v>
      </c>
      <c r="BI43" s="94"/>
      <c r="BJ43" s="94"/>
      <c r="BK43" s="105"/>
    </row>
    <row r="44" spans="1:63" ht="20.100000000000001" customHeight="1">
      <c r="A44" s="383"/>
      <c r="B44" s="140" t="s">
        <v>229</v>
      </c>
      <c r="C44" s="60"/>
      <c r="D44" s="60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170"/>
      <c r="V44" s="61"/>
      <c r="W44" s="61"/>
      <c r="X44" s="343"/>
      <c r="Y44" s="140" t="s">
        <v>51</v>
      </c>
      <c r="Z44" s="140" t="s">
        <v>52</v>
      </c>
      <c r="AA44" s="63"/>
      <c r="AB44" s="63"/>
      <c r="AC44" s="63"/>
      <c r="AD44" s="63"/>
      <c r="AE44" s="63"/>
      <c r="AI44" s="356"/>
      <c r="AO44" s="94"/>
      <c r="AP44" s="94"/>
      <c r="AQ44" s="94"/>
      <c r="AR44" s="94" t="str">
        <f t="shared" si="43"/>
        <v/>
      </c>
      <c r="AS44" s="94"/>
      <c r="AT44" s="94"/>
      <c r="AU44" s="94"/>
      <c r="AV44" s="94" t="str">
        <f t="shared" si="44"/>
        <v/>
      </c>
      <c r="AW44" s="94"/>
      <c r="AX44" s="94"/>
      <c r="AY44" s="94"/>
      <c r="AZ44" s="94" t="str">
        <f t="shared" si="45"/>
        <v/>
      </c>
      <c r="BA44" s="94"/>
      <c r="BB44" s="94"/>
      <c r="BC44" s="94"/>
      <c r="BD44" s="94" t="str">
        <f t="shared" si="46"/>
        <v>Techniki organizatorskie i decyzyjne</v>
      </c>
      <c r="BE44" s="94"/>
      <c r="BF44" s="94"/>
      <c r="BG44" s="94"/>
      <c r="BH44" s="94" t="str">
        <f t="shared" si="47"/>
        <v/>
      </c>
      <c r="BI44" s="94"/>
      <c r="BJ44" s="94"/>
      <c r="BK44" s="105"/>
    </row>
    <row r="45" spans="1:63" ht="20.100000000000001" customHeight="1">
      <c r="A45" s="383"/>
      <c r="B45" s="140" t="s">
        <v>269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343"/>
      <c r="Y45" s="140" t="s">
        <v>53</v>
      </c>
      <c r="Z45" s="140" t="s">
        <v>54</v>
      </c>
      <c r="AA45" s="171"/>
      <c r="AB45" s="63"/>
      <c r="AC45" s="171"/>
      <c r="AD45" s="63"/>
      <c r="AE45" s="63"/>
      <c r="AI45" s="356"/>
      <c r="AO45" s="94"/>
      <c r="AP45" s="94"/>
      <c r="AQ45" s="94"/>
      <c r="AR45" s="94" t="str">
        <f t="shared" si="43"/>
        <v/>
      </c>
      <c r="AS45" s="94"/>
      <c r="AT45" s="94"/>
      <c r="AU45" s="94"/>
      <c r="AV45" s="94" t="str">
        <f t="shared" si="44"/>
        <v/>
      </c>
      <c r="AW45" s="94"/>
      <c r="AX45" s="94"/>
      <c r="AY45" s="94"/>
      <c r="AZ45" s="94" t="str">
        <f t="shared" si="45"/>
        <v/>
      </c>
      <c r="BA45" s="94"/>
      <c r="BB45" s="94"/>
      <c r="BC45" s="94"/>
      <c r="BD45" s="94" t="str">
        <f t="shared" si="46"/>
        <v/>
      </c>
      <c r="BE45" s="94"/>
      <c r="BF45" s="94"/>
      <c r="BG45" s="94"/>
      <c r="BH45" s="94" t="str">
        <f t="shared" si="47"/>
        <v>Nowoczesne systemy motywacyjne</v>
      </c>
      <c r="BI45" s="94"/>
      <c r="BJ45" s="94"/>
      <c r="BK45" s="105"/>
    </row>
    <row r="46" spans="1:63" ht="20.100000000000001" customHeight="1" thickBot="1">
      <c r="A46" s="383"/>
      <c r="B46" s="140" t="s">
        <v>271</v>
      </c>
      <c r="C46" s="60"/>
      <c r="D46" s="60"/>
      <c r="E46" s="60"/>
      <c r="F46" s="60"/>
      <c r="G46" s="60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343"/>
      <c r="Y46" s="140" t="s">
        <v>26</v>
      </c>
      <c r="Z46" s="140" t="s">
        <v>55</v>
      </c>
      <c r="AA46" s="63"/>
      <c r="AB46" s="63"/>
      <c r="AC46" s="63"/>
      <c r="AD46" s="63"/>
      <c r="AE46" s="63"/>
      <c r="AI46" s="356"/>
      <c r="AO46" s="106"/>
      <c r="AP46" s="106"/>
      <c r="AQ46" s="106"/>
      <c r="AR46" s="106" t="str">
        <f t="shared" si="43"/>
        <v/>
      </c>
      <c r="AS46" s="106"/>
      <c r="AT46" s="106"/>
      <c r="AU46" s="106"/>
      <c r="AV46" s="106" t="str">
        <f t="shared" si="44"/>
        <v/>
      </c>
      <c r="AW46" s="106"/>
      <c r="AX46" s="106"/>
      <c r="AY46" s="106"/>
      <c r="AZ46" s="106" t="str">
        <f t="shared" si="45"/>
        <v/>
      </c>
      <c r="BA46" s="106"/>
      <c r="BB46" s="106"/>
      <c r="BC46" s="106"/>
      <c r="BD46" s="106" t="str">
        <f t="shared" si="46"/>
        <v>Seminarium dyplomowe</v>
      </c>
      <c r="BE46" s="106"/>
      <c r="BF46" s="106"/>
      <c r="BG46" s="106"/>
      <c r="BH46" s="106" t="str">
        <f t="shared" si="47"/>
        <v>Seminarium dyplomowe</v>
      </c>
      <c r="BI46" s="106"/>
      <c r="BJ46" s="106"/>
      <c r="BK46" s="107"/>
    </row>
    <row r="47" spans="1:63" ht="20.100000000000001" customHeight="1">
      <c r="A47" s="383"/>
      <c r="B47" s="140" t="s">
        <v>270</v>
      </c>
      <c r="C47" s="61"/>
      <c r="D47" s="60"/>
      <c r="E47" s="60"/>
      <c r="F47" s="60"/>
      <c r="G47" s="60"/>
      <c r="H47" s="60"/>
      <c r="I47" s="60"/>
      <c r="J47" s="60"/>
      <c r="K47" s="172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343"/>
      <c r="Y47" s="140" t="s">
        <v>56</v>
      </c>
      <c r="Z47" s="140" t="s">
        <v>57</v>
      </c>
      <c r="AA47" s="63"/>
      <c r="AB47" s="63"/>
      <c r="AC47" s="63"/>
      <c r="AD47" s="63"/>
      <c r="AE47" s="63"/>
      <c r="AI47" s="356"/>
      <c r="AO47" s="103"/>
      <c r="AP47" s="103"/>
      <c r="AQ47" s="103"/>
      <c r="AR47" s="103" t="str">
        <f>IF(SUM(P230:S230)=0,"",$B230)</f>
        <v/>
      </c>
      <c r="AS47" s="103"/>
      <c r="AT47" s="103"/>
      <c r="AU47" s="103"/>
      <c r="AV47" s="103" t="str">
        <f>IF(SUM(T230:W230)=0,"",$B230)</f>
        <v/>
      </c>
      <c r="AW47" s="103"/>
      <c r="AX47" s="103"/>
      <c r="AY47" s="103"/>
      <c r="AZ47" s="103" t="str">
        <f>IF(SUM(X230:AA230)=0,"",$B230)</f>
        <v/>
      </c>
      <c r="BA47" s="103"/>
      <c r="BB47" s="103"/>
      <c r="BC47" s="103"/>
      <c r="BD47" s="103" t="str">
        <f>IF(SUM(AB230:AE230)=0,"",$B230)</f>
        <v>Elementy komunikacji interpersonalnej</v>
      </c>
      <c r="BE47" s="103"/>
      <c r="BF47" s="103"/>
      <c r="BG47" s="103"/>
      <c r="BH47" s="103" t="str">
        <f>IF(SUM(AF230:AI230)=0,"",$B230)</f>
        <v/>
      </c>
      <c r="BI47" s="103"/>
      <c r="BJ47" s="103"/>
      <c r="BK47" s="104"/>
    </row>
    <row r="48" spans="1:63" ht="20.100000000000001" customHeight="1">
      <c r="A48" s="384"/>
      <c r="C48" s="2"/>
      <c r="D48" s="2"/>
      <c r="E48" s="2"/>
      <c r="F48" s="2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0"/>
      <c r="R48" s="60"/>
      <c r="S48" s="60"/>
      <c r="T48" s="60"/>
      <c r="U48" s="60"/>
      <c r="V48" s="60"/>
      <c r="W48" s="60"/>
      <c r="X48" s="343"/>
      <c r="Y48" s="140" t="s">
        <v>58</v>
      </c>
      <c r="Z48" s="140" t="s">
        <v>59</v>
      </c>
      <c r="AA48" s="63"/>
      <c r="AB48" s="63"/>
      <c r="AC48" s="63"/>
      <c r="AD48" s="63"/>
      <c r="AE48" s="63"/>
      <c r="AI48" s="356"/>
      <c r="AO48" s="94"/>
      <c r="AP48" s="94"/>
      <c r="AQ48" s="94"/>
      <c r="AR48" s="94" t="str">
        <f t="shared" ref="AR48:AR57" si="51">IF(SUM(P232:S232)=0,"",$B232)</f>
        <v/>
      </c>
      <c r="AS48" s="94"/>
      <c r="AT48" s="94"/>
      <c r="AU48" s="94"/>
      <c r="AV48" s="94" t="str">
        <f t="shared" ref="AV48:AV57" si="52">IF(SUM(T232:W232)=0,"",$B232)</f>
        <v/>
      </c>
      <c r="AW48" s="94"/>
      <c r="AX48" s="94"/>
      <c r="AY48" s="94"/>
      <c r="AZ48" s="94" t="str">
        <f t="shared" ref="AZ48:AZ57" si="53">IF(SUM(X232:AA232)=0,"",$B232)</f>
        <v>Podstawy marketingowego zarządzania przedsiębiorstwem</v>
      </c>
      <c r="BA48" s="94"/>
      <c r="BB48" s="94"/>
      <c r="BC48" s="94"/>
      <c r="BD48" s="94" t="str">
        <f t="shared" ref="BD48:BD57" si="54">IF(SUM(AB232:AE232)=0,"",$B232)</f>
        <v/>
      </c>
      <c r="BE48" s="94"/>
      <c r="BF48" s="94"/>
      <c r="BG48" s="94"/>
      <c r="BH48" s="94" t="str">
        <f t="shared" ref="BH48:BH57" si="55">IF(SUM(AF232:AI232)=0,"",$B232)</f>
        <v/>
      </c>
      <c r="BI48" s="94"/>
      <c r="BJ48" s="94"/>
      <c r="BK48" s="105"/>
    </row>
    <row r="49" spans="1:63" ht="20.100000000000001" customHeight="1">
      <c r="A49" s="384"/>
      <c r="V49" s="60"/>
      <c r="W49" s="60"/>
      <c r="X49" s="343"/>
      <c r="Y49" s="140" t="s">
        <v>60</v>
      </c>
      <c r="Z49" s="140" t="s">
        <v>61</v>
      </c>
      <c r="AA49" s="63"/>
      <c r="AB49" s="63"/>
      <c r="AC49" s="63"/>
      <c r="AD49" s="63"/>
      <c r="AE49" s="63"/>
      <c r="AI49" s="356"/>
      <c r="AO49" s="94"/>
      <c r="AP49" s="94"/>
      <c r="AQ49" s="94"/>
      <c r="AR49" s="94" t="str">
        <f t="shared" si="51"/>
        <v/>
      </c>
      <c r="AS49" s="94"/>
      <c r="AT49" s="94"/>
      <c r="AU49" s="94"/>
      <c r="AV49" s="94" t="str">
        <f t="shared" si="52"/>
        <v/>
      </c>
      <c r="AW49" s="94"/>
      <c r="AX49" s="94"/>
      <c r="AY49" s="94"/>
      <c r="AZ49" s="94" t="str">
        <f t="shared" si="53"/>
        <v>Podstawy prowadzenia działalności gospodarczej</v>
      </c>
      <c r="BA49" s="94"/>
      <c r="BB49" s="94"/>
      <c r="BC49" s="94"/>
      <c r="BD49" s="94" t="str">
        <f t="shared" si="54"/>
        <v/>
      </c>
      <c r="BE49" s="94"/>
      <c r="BF49" s="94"/>
      <c r="BG49" s="94"/>
      <c r="BH49" s="94" t="str">
        <f t="shared" si="55"/>
        <v/>
      </c>
      <c r="BI49" s="94"/>
      <c r="BJ49" s="94"/>
      <c r="BK49" s="105"/>
    </row>
    <row r="50" spans="1:63" ht="20.100000000000001" customHeight="1" thickBot="1">
      <c r="A50" s="384"/>
      <c r="V50" s="61"/>
      <c r="W50" s="61"/>
      <c r="X50" s="343"/>
      <c r="Y50" s="173"/>
      <c r="Z50" s="140" t="s">
        <v>62</v>
      </c>
      <c r="AA50" s="63"/>
      <c r="AB50" s="63"/>
      <c r="AC50" s="63"/>
      <c r="AD50" s="63"/>
      <c r="AE50" s="63"/>
      <c r="AI50" s="356"/>
      <c r="AO50" s="94"/>
      <c r="AP50" s="94"/>
      <c r="AQ50" s="94"/>
      <c r="AR50" s="94" t="str">
        <f t="shared" si="51"/>
        <v/>
      </c>
      <c r="AS50" s="94"/>
      <c r="AT50" s="94"/>
      <c r="AU50" s="94"/>
      <c r="AV50" s="94" t="str">
        <f t="shared" si="52"/>
        <v/>
      </c>
      <c r="AW50" s="94"/>
      <c r="AX50" s="94"/>
      <c r="AY50" s="94"/>
      <c r="AZ50" s="94" t="str">
        <f t="shared" si="53"/>
        <v/>
      </c>
      <c r="BA50" s="94"/>
      <c r="BB50" s="94"/>
      <c r="BC50" s="94"/>
      <c r="BD50" s="94" t="str">
        <f t="shared" si="54"/>
        <v/>
      </c>
      <c r="BE50" s="94"/>
      <c r="BF50" s="94"/>
      <c r="BG50" s="94"/>
      <c r="BH50" s="94" t="str">
        <f t="shared" si="55"/>
        <v>Marketing usług</v>
      </c>
      <c r="BI50" s="94"/>
      <c r="BJ50" s="94"/>
      <c r="BK50" s="105"/>
    </row>
    <row r="51" spans="1:63" ht="20.100000000000001" customHeight="1" thickBot="1">
      <c r="A51" s="384"/>
      <c r="B51" s="31"/>
      <c r="D51" s="2"/>
      <c r="E51" s="2"/>
      <c r="F51" s="2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0"/>
      <c r="R51" s="60"/>
      <c r="S51" s="60"/>
      <c r="T51" s="60"/>
      <c r="U51" s="60"/>
      <c r="V51" s="60"/>
      <c r="W51" s="60"/>
      <c r="X51" s="343"/>
      <c r="Y51" s="431"/>
      <c r="Z51" s="432" t="s">
        <v>265</v>
      </c>
      <c r="AA51" s="60"/>
      <c r="AB51" s="63"/>
      <c r="AC51" s="63"/>
      <c r="AD51" s="63"/>
      <c r="AE51" s="63"/>
      <c r="AI51" s="356"/>
      <c r="AO51" s="94"/>
      <c r="AP51" s="94"/>
      <c r="AQ51" s="94"/>
      <c r="AR51" s="94" t="str">
        <f t="shared" si="51"/>
        <v/>
      </c>
      <c r="AS51" s="94"/>
      <c r="AT51" s="94"/>
      <c r="AU51" s="94"/>
      <c r="AV51" s="94" t="str">
        <f t="shared" si="52"/>
        <v/>
      </c>
      <c r="AW51" s="94"/>
      <c r="AX51" s="94"/>
      <c r="AY51" s="94"/>
      <c r="AZ51" s="94" t="str">
        <f t="shared" si="53"/>
        <v/>
      </c>
      <c r="BA51" s="94"/>
      <c r="BB51" s="94"/>
      <c r="BC51" s="94"/>
      <c r="BD51" s="94" t="str">
        <f t="shared" si="54"/>
        <v>Planowanie marketingowe</v>
      </c>
      <c r="BE51" s="94"/>
      <c r="BF51" s="94"/>
      <c r="BG51" s="94"/>
      <c r="BH51" s="94" t="str">
        <f t="shared" si="55"/>
        <v/>
      </c>
      <c r="BI51" s="94"/>
      <c r="BJ51" s="94"/>
      <c r="BK51" s="105"/>
    </row>
    <row r="52" spans="1:63" ht="20.100000000000001" customHeight="1" thickBot="1">
      <c r="A52" s="100"/>
      <c r="B52" s="403"/>
      <c r="C52" s="403"/>
      <c r="D52" s="403"/>
      <c r="E52" s="404"/>
      <c r="F52" s="404"/>
      <c r="G52" s="405"/>
      <c r="H52" s="405"/>
      <c r="I52" s="405"/>
      <c r="J52" s="405"/>
      <c r="K52" s="406"/>
      <c r="L52" s="406"/>
      <c r="M52" s="406"/>
      <c r="N52" s="406"/>
      <c r="O52" s="406"/>
      <c r="P52" s="406"/>
      <c r="Q52" s="406"/>
      <c r="R52" s="406"/>
      <c r="S52" s="406"/>
      <c r="T52" s="406"/>
      <c r="U52" s="407"/>
      <c r="V52" s="407"/>
      <c r="W52" s="407"/>
      <c r="X52" s="510" t="s">
        <v>63</v>
      </c>
      <c r="Y52" s="511"/>
      <c r="Z52" s="511"/>
      <c r="AA52" s="511"/>
      <c r="AB52" s="511"/>
      <c r="AC52" s="511"/>
      <c r="AD52" s="511"/>
      <c r="AE52" s="511"/>
      <c r="AF52" s="511"/>
      <c r="AG52" s="511"/>
      <c r="AH52" s="511"/>
      <c r="AI52" s="512"/>
      <c r="AO52" s="94"/>
      <c r="AP52" s="94"/>
      <c r="AQ52" s="94"/>
      <c r="AR52" s="94" t="str">
        <f t="shared" si="51"/>
        <v/>
      </c>
      <c r="AS52" s="94"/>
      <c r="AT52" s="94"/>
      <c r="AU52" s="94"/>
      <c r="AV52" s="94" t="str">
        <f t="shared" si="52"/>
        <v/>
      </c>
      <c r="AW52" s="94"/>
      <c r="AX52" s="94"/>
      <c r="AY52" s="94"/>
      <c r="AZ52" s="94" t="str">
        <f t="shared" si="53"/>
        <v/>
      </c>
      <c r="BA52" s="94"/>
      <c r="BB52" s="94"/>
      <c r="BC52" s="94"/>
      <c r="BD52" s="94" t="str">
        <f t="shared" si="54"/>
        <v/>
      </c>
      <c r="BE52" s="94"/>
      <c r="BF52" s="94"/>
      <c r="BG52" s="94"/>
      <c r="BH52" s="94" t="str">
        <f t="shared" si="55"/>
        <v>Jakościowe badania marketingowe</v>
      </c>
      <c r="BI52" s="94"/>
      <c r="BJ52" s="94"/>
      <c r="BK52" s="105"/>
    </row>
    <row r="53" spans="1:63" ht="20.100000000000001" customHeight="1">
      <c r="A53" s="583"/>
      <c r="B53" s="584"/>
      <c r="C53" s="584"/>
      <c r="D53" s="585" t="str">
        <f>D3</f>
        <v>PLAN  STUDIÓW  NR  IX</v>
      </c>
      <c r="E53" s="586"/>
      <c r="F53" s="586"/>
      <c r="G53" s="586"/>
      <c r="H53" s="586"/>
      <c r="I53" s="586"/>
      <c r="J53" s="586"/>
      <c r="K53" s="586"/>
      <c r="L53" s="586"/>
      <c r="M53" s="586"/>
      <c r="N53" s="586"/>
      <c r="O53" s="586"/>
      <c r="P53" s="586"/>
      <c r="Q53" s="586"/>
      <c r="R53" s="586"/>
      <c r="S53" s="586"/>
      <c r="T53" s="586"/>
      <c r="U53" s="586"/>
      <c r="V53" s="586"/>
      <c r="W53" s="586"/>
      <c r="X53" s="334"/>
      <c r="Y53" s="335"/>
      <c r="Z53" s="335"/>
      <c r="AA53" s="336"/>
      <c r="AB53" s="337"/>
      <c r="AC53" s="337"/>
      <c r="AD53" s="337"/>
      <c r="AE53" s="337"/>
      <c r="AF53" s="337"/>
      <c r="AG53" s="337"/>
      <c r="AH53" s="337"/>
      <c r="AI53" s="338"/>
      <c r="AO53" s="94"/>
      <c r="AP53" s="94"/>
      <c r="AQ53" s="94"/>
      <c r="AR53" s="94" t="str">
        <f t="shared" si="51"/>
        <v/>
      </c>
      <c r="AS53" s="94"/>
      <c r="AT53" s="94"/>
      <c r="AU53" s="94"/>
      <c r="AV53" s="94" t="str">
        <f t="shared" si="52"/>
        <v/>
      </c>
      <c r="AW53" s="94"/>
      <c r="AX53" s="94"/>
      <c r="AY53" s="94"/>
      <c r="AZ53" s="94" t="str">
        <f t="shared" si="53"/>
        <v/>
      </c>
      <c r="BA53" s="94"/>
      <c r="BB53" s="94"/>
      <c r="BC53" s="94"/>
      <c r="BD53" s="94" t="str">
        <f t="shared" si="54"/>
        <v>Strategia promocji</v>
      </c>
      <c r="BE53" s="94"/>
      <c r="BF53" s="94"/>
      <c r="BG53" s="94"/>
      <c r="BH53" s="94" t="str">
        <f t="shared" si="55"/>
        <v/>
      </c>
      <c r="BI53" s="94"/>
      <c r="BJ53" s="94"/>
      <c r="BK53" s="105"/>
    </row>
    <row r="54" spans="1:63" ht="20.100000000000001" customHeight="1">
      <c r="A54" s="589" t="s">
        <v>1</v>
      </c>
      <c r="B54" s="590"/>
      <c r="C54" s="590"/>
      <c r="D54" s="587"/>
      <c r="E54" s="588"/>
      <c r="F54" s="588"/>
      <c r="G54" s="588"/>
      <c r="H54" s="588"/>
      <c r="I54" s="588"/>
      <c r="J54" s="588"/>
      <c r="K54" s="588"/>
      <c r="L54" s="588"/>
      <c r="M54" s="588"/>
      <c r="N54" s="588"/>
      <c r="O54" s="588"/>
      <c r="P54" s="588"/>
      <c r="Q54" s="588"/>
      <c r="R54" s="588"/>
      <c r="S54" s="588"/>
      <c r="T54" s="588"/>
      <c r="U54" s="588"/>
      <c r="V54" s="588"/>
      <c r="W54" s="588"/>
      <c r="X54" s="339"/>
      <c r="Y54" s="333"/>
      <c r="Z54" s="333"/>
      <c r="AB54" s="138"/>
      <c r="AC54" s="135"/>
      <c r="AD54" s="135"/>
      <c r="AE54" s="135"/>
      <c r="AF54" s="135"/>
      <c r="AG54" s="135"/>
      <c r="AH54" s="135"/>
      <c r="AI54" s="340"/>
      <c r="AO54" s="94"/>
      <c r="AP54" s="94"/>
      <c r="AQ54" s="94"/>
      <c r="AR54" s="94" t="str">
        <f t="shared" si="51"/>
        <v/>
      </c>
      <c r="AS54" s="94"/>
      <c r="AT54" s="94"/>
      <c r="AU54" s="94"/>
      <c r="AV54" s="94" t="str">
        <f t="shared" si="52"/>
        <v/>
      </c>
      <c r="AW54" s="94"/>
      <c r="AX54" s="94"/>
      <c r="AY54" s="94"/>
      <c r="AZ54" s="94" t="str">
        <f t="shared" si="53"/>
        <v/>
      </c>
      <c r="BA54" s="94"/>
      <c r="BB54" s="94"/>
      <c r="BC54" s="94"/>
      <c r="BD54" s="94" t="str">
        <f t="shared" si="54"/>
        <v/>
      </c>
      <c r="BE54" s="94"/>
      <c r="BF54" s="94"/>
      <c r="BG54" s="94"/>
      <c r="BH54" s="94" t="str">
        <f t="shared" si="55"/>
        <v>Analiza otoczenia organizacji</v>
      </c>
      <c r="BI54" s="94"/>
      <c r="BJ54" s="94"/>
      <c r="BK54" s="105"/>
    </row>
    <row r="55" spans="1:63" s="54" customFormat="1" ht="20.100000000000001" customHeight="1">
      <c r="A55" s="372"/>
      <c r="C55" s="51"/>
      <c r="D55" s="3" t="s">
        <v>143</v>
      </c>
      <c r="E55" s="52"/>
      <c r="F55" s="52"/>
      <c r="G55" s="136"/>
      <c r="H55" s="137"/>
      <c r="I55" s="138" t="s">
        <v>126</v>
      </c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9"/>
      <c r="W55" s="139"/>
      <c r="X55" s="341"/>
      <c r="Y55" s="139"/>
      <c r="Z55" s="139"/>
      <c r="AB55" s="137"/>
      <c r="AC55" s="137"/>
      <c r="AD55" s="137"/>
      <c r="AE55" s="137"/>
      <c r="AF55" s="137"/>
      <c r="AG55" s="137"/>
      <c r="AH55" s="137"/>
      <c r="AI55" s="342"/>
      <c r="AJ55" s="53"/>
      <c r="AK55" s="312"/>
      <c r="AO55" s="94"/>
      <c r="AP55" s="94"/>
      <c r="AQ55" s="94"/>
      <c r="AR55" s="94" t="str">
        <f t="shared" si="51"/>
        <v/>
      </c>
      <c r="AS55" s="94"/>
      <c r="AT55" s="94"/>
      <c r="AU55" s="94"/>
      <c r="AV55" s="94" t="str">
        <f t="shared" si="52"/>
        <v/>
      </c>
      <c r="AW55" s="94"/>
      <c r="AX55" s="94"/>
      <c r="AY55" s="94"/>
      <c r="AZ55" s="94" t="str">
        <f t="shared" si="53"/>
        <v/>
      </c>
      <c r="BA55" s="94"/>
      <c r="BB55" s="94"/>
      <c r="BC55" s="94"/>
      <c r="BD55" s="94" t="str">
        <f t="shared" si="54"/>
        <v>Kształtowanie nowych produktów</v>
      </c>
      <c r="BE55" s="94"/>
      <c r="BF55" s="94"/>
      <c r="BG55" s="94"/>
      <c r="BH55" s="94" t="str">
        <f t="shared" si="55"/>
        <v/>
      </c>
      <c r="BI55" s="94"/>
      <c r="BJ55" s="94"/>
      <c r="BK55" s="105"/>
    </row>
    <row r="56" spans="1:63" ht="20.100000000000001" customHeight="1">
      <c r="A56" s="591"/>
      <c r="B56" s="592"/>
      <c r="C56" s="592"/>
      <c r="D56" s="3" t="s">
        <v>2</v>
      </c>
      <c r="E56" s="3"/>
      <c r="F56" s="3"/>
      <c r="G56" s="140"/>
      <c r="I56" s="138" t="s">
        <v>3</v>
      </c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40"/>
      <c r="W56" s="140"/>
      <c r="X56" s="343"/>
      <c r="Y56" s="140"/>
      <c r="Z56" s="140"/>
      <c r="AB56" s="140"/>
      <c r="AC56" s="140"/>
      <c r="AD56" s="140"/>
      <c r="AE56" s="140"/>
      <c r="AF56" s="140"/>
      <c r="AG56" s="140"/>
      <c r="AH56" s="140"/>
      <c r="AI56" s="344"/>
      <c r="AO56" s="94"/>
      <c r="AP56" s="94"/>
      <c r="AQ56" s="94"/>
      <c r="AR56" s="94" t="str">
        <f t="shared" si="51"/>
        <v/>
      </c>
      <c r="AS56" s="94"/>
      <c r="AT56" s="94"/>
      <c r="AU56" s="94"/>
      <c r="AV56" s="94" t="str">
        <f t="shared" si="52"/>
        <v/>
      </c>
      <c r="AW56" s="94"/>
      <c r="AX56" s="94"/>
      <c r="AY56" s="94"/>
      <c r="AZ56" s="94" t="str">
        <f t="shared" si="53"/>
        <v/>
      </c>
      <c r="BA56" s="94"/>
      <c r="BB56" s="94"/>
      <c r="BC56" s="94"/>
      <c r="BD56" s="94" t="str">
        <f t="shared" si="54"/>
        <v>Seminarium dyplomowe</v>
      </c>
      <c r="BE56" s="94"/>
      <c r="BF56" s="94"/>
      <c r="BG56" s="94"/>
      <c r="BH56" s="94" t="str">
        <f t="shared" si="55"/>
        <v>Seminarium dyplomowe</v>
      </c>
      <c r="BI56" s="94"/>
      <c r="BJ56" s="94"/>
      <c r="BK56" s="105"/>
    </row>
    <row r="57" spans="1:63" ht="20.100000000000001" customHeight="1" thickBot="1">
      <c r="A57" s="591"/>
      <c r="B57" s="592"/>
      <c r="C57" s="592"/>
      <c r="D57" s="3" t="s">
        <v>4</v>
      </c>
      <c r="E57" s="3"/>
      <c r="F57" s="3"/>
      <c r="G57" s="140"/>
      <c r="I57" s="138" t="s">
        <v>5</v>
      </c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40"/>
      <c r="W57" s="142"/>
      <c r="X57" s="343"/>
      <c r="Y57" s="142"/>
      <c r="Z57" s="142"/>
      <c r="AB57" s="143"/>
      <c r="AC57" s="143"/>
      <c r="AD57" s="143"/>
      <c r="AE57" s="143"/>
      <c r="AF57" s="143"/>
      <c r="AG57" s="143"/>
      <c r="AH57" s="143"/>
      <c r="AI57" s="345"/>
      <c r="AO57" s="106"/>
      <c r="AP57" s="106"/>
      <c r="AQ57" s="106"/>
      <c r="AR57" s="106" t="str">
        <f t="shared" si="51"/>
        <v/>
      </c>
      <c r="AS57" s="106"/>
      <c r="AT57" s="106"/>
      <c r="AU57" s="106"/>
      <c r="AV57" s="106" t="str">
        <f t="shared" si="52"/>
        <v/>
      </c>
      <c r="AW57" s="106"/>
      <c r="AX57" s="106"/>
      <c r="AY57" s="106"/>
      <c r="AZ57" s="106" t="str">
        <f t="shared" si="53"/>
        <v/>
      </c>
      <c r="BA57" s="106"/>
      <c r="BB57" s="106"/>
      <c r="BC57" s="106"/>
      <c r="BD57" s="106" t="str">
        <f t="shared" si="54"/>
        <v/>
      </c>
      <c r="BE57" s="106"/>
      <c r="BF57" s="106"/>
      <c r="BG57" s="106"/>
      <c r="BH57" s="106" t="str">
        <f t="shared" si="55"/>
        <v/>
      </c>
      <c r="BI57" s="106"/>
      <c r="BJ57" s="106"/>
      <c r="BK57" s="107"/>
    </row>
    <row r="58" spans="1:63" ht="20.100000000000001" customHeight="1">
      <c r="A58" s="591"/>
      <c r="B58" s="592"/>
      <c r="C58" s="592"/>
      <c r="D58" s="3" t="s">
        <v>6</v>
      </c>
      <c r="E58" s="3"/>
      <c r="F58" s="3"/>
      <c r="G58" s="140"/>
      <c r="I58" s="138" t="s">
        <v>7</v>
      </c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40"/>
      <c r="W58" s="142"/>
      <c r="X58" s="343"/>
      <c r="Y58" s="142"/>
      <c r="Z58" s="142"/>
      <c r="AB58" s="143"/>
      <c r="AC58" s="143"/>
      <c r="AD58" s="143"/>
      <c r="AE58" s="143"/>
      <c r="AF58" s="143"/>
      <c r="AG58" s="143"/>
      <c r="AH58" s="143"/>
      <c r="AI58" s="345"/>
      <c r="AO58" s="103"/>
      <c r="AP58" s="103"/>
      <c r="AQ58" s="103"/>
      <c r="AR58" s="103" t="str">
        <f>IF(SUM(P283:S283)=0,"",$B284)</f>
        <v/>
      </c>
      <c r="AS58" s="103"/>
      <c r="AT58" s="103"/>
      <c r="AU58" s="103"/>
      <c r="AV58" s="103" t="str">
        <f>IF(SUM(T283:W283)=0,"",$B284)</f>
        <v/>
      </c>
      <c r="AW58" s="103"/>
      <c r="AX58" s="103"/>
      <c r="AY58" s="103"/>
      <c r="AZ58" s="103" t="str">
        <f>IF(SUM(X283:AA283)=0,"",$B284)</f>
        <v/>
      </c>
      <c r="BA58" s="103"/>
      <c r="BB58" s="103"/>
      <c r="BC58" s="103"/>
      <c r="BD58" s="103" t="str">
        <f>IF(SUM(AB283:AE283)=0,"",$B284)</f>
        <v>Podejmowanie decyzji w przedsiębiorstwie</v>
      </c>
      <c r="BE58" s="103"/>
      <c r="BF58" s="103"/>
      <c r="BG58" s="103"/>
      <c r="BH58" s="103" t="str">
        <f>IF(SUM(AF283:AI283)=0,"",$B284)</f>
        <v/>
      </c>
      <c r="BI58" s="103"/>
      <c r="BJ58" s="103"/>
      <c r="BK58" s="104"/>
    </row>
    <row r="59" spans="1:63" ht="20.100000000000001" customHeight="1">
      <c r="A59" s="593"/>
      <c r="B59" s="594"/>
      <c r="C59" s="594"/>
      <c r="D59" s="3" t="s">
        <v>8</v>
      </c>
      <c r="E59" s="3"/>
      <c r="F59" s="3"/>
      <c r="G59" s="140"/>
      <c r="I59" s="144" t="str">
        <f>I9</f>
        <v>1. ZARZĄDZANIE W HANDLU i USŁUGACH</v>
      </c>
      <c r="J59" s="144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40"/>
      <c r="W59" s="140"/>
      <c r="X59" s="595" t="s">
        <v>238</v>
      </c>
      <c r="Y59" s="596"/>
      <c r="Z59" s="596"/>
      <c r="AA59" s="596"/>
      <c r="AB59" s="596"/>
      <c r="AC59" s="596"/>
      <c r="AD59" s="596"/>
      <c r="AE59" s="596"/>
      <c r="AF59" s="596"/>
      <c r="AG59" s="596"/>
      <c r="AH59" s="596"/>
      <c r="AI59" s="597"/>
      <c r="AO59" s="94"/>
      <c r="AP59" s="94"/>
      <c r="AQ59" s="94"/>
      <c r="AR59" s="94" t="str">
        <f>IF(SUM(P284:S284)=0,"",$B285)</f>
        <v/>
      </c>
      <c r="AS59" s="94"/>
      <c r="AT59" s="94"/>
      <c r="AU59" s="94"/>
      <c r="AV59" s="94" t="str">
        <f>IF(SUM(T284:W284)=0,"",$B285)</f>
        <v/>
      </c>
      <c r="AW59" s="94"/>
      <c r="AX59" s="94"/>
      <c r="AY59" s="94"/>
      <c r="AZ59" s="94" t="str">
        <f>IF(SUM(X284:AA284)=0,"",$B285)</f>
        <v>Organizacja pracy w małym i średnim przedsiębiorstwie</v>
      </c>
      <c r="BA59" s="94"/>
      <c r="BB59" s="94"/>
      <c r="BC59" s="94"/>
      <c r="BD59" s="94" t="str">
        <f>IF(SUM(AB284:AE284)=0,"",$B285)</f>
        <v/>
      </c>
      <c r="BE59" s="94"/>
      <c r="BF59" s="94"/>
      <c r="BG59" s="94"/>
      <c r="BH59" s="94" t="str">
        <f>IF(SUM(AF284:AI284)=0,"",$B285)</f>
        <v/>
      </c>
      <c r="BI59" s="94"/>
      <c r="BJ59" s="94"/>
      <c r="BK59" s="105"/>
    </row>
    <row r="60" spans="1:63" ht="20.100000000000001" customHeight="1">
      <c r="A60" s="591"/>
      <c r="B60" s="592"/>
      <c r="C60" s="592"/>
      <c r="D60" s="7"/>
      <c r="E60" s="2"/>
      <c r="F60" s="2"/>
      <c r="G60" s="63"/>
      <c r="H60" s="144"/>
      <c r="I60" s="144" t="str">
        <f>I10</f>
        <v>2. MARKETING W ORGANIZACJI</v>
      </c>
      <c r="J60" s="144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40"/>
      <c r="W60" s="115"/>
      <c r="X60" s="595" t="s">
        <v>239</v>
      </c>
      <c r="Y60" s="596"/>
      <c r="Z60" s="596"/>
      <c r="AA60" s="596"/>
      <c r="AB60" s="596"/>
      <c r="AC60" s="596"/>
      <c r="AD60" s="596"/>
      <c r="AE60" s="596"/>
      <c r="AF60" s="596"/>
      <c r="AG60" s="596"/>
      <c r="AH60" s="596"/>
      <c r="AI60" s="597"/>
      <c r="AO60" s="94"/>
      <c r="AP60" s="94"/>
      <c r="AQ60" s="94"/>
      <c r="AR60" s="94" t="str">
        <f>IF(SUM(P285:S285)=0,"",$B286)</f>
        <v/>
      </c>
      <c r="AS60" s="94"/>
      <c r="AT60" s="94"/>
      <c r="AU60" s="94"/>
      <c r="AV60" s="94" t="str">
        <f>IF(SUM(T285:W285)=0,"",$B286)</f>
        <v/>
      </c>
      <c r="AW60" s="94"/>
      <c r="AX60" s="94"/>
      <c r="AY60" s="94"/>
      <c r="AZ60" s="94" t="str">
        <f>IF(SUM(X285:AA285)=0,"",$B286)</f>
        <v/>
      </c>
      <c r="BA60" s="94"/>
      <c r="BB60" s="94"/>
      <c r="BC60" s="94"/>
      <c r="BD60" s="94" t="str">
        <f>IF(SUM(AB285:AE285)=0,"",$B286)</f>
        <v/>
      </c>
      <c r="BE60" s="94"/>
      <c r="BF60" s="94"/>
      <c r="BG60" s="94"/>
      <c r="BH60" s="94" t="str">
        <f>IF(SUM(AF285:AI285)=0,"",$B286)</f>
        <v>E- narzędzia wspomagania zarządzania</v>
      </c>
      <c r="BI60" s="94"/>
      <c r="BJ60" s="94"/>
      <c r="BK60" s="105"/>
    </row>
    <row r="61" spans="1:63" ht="20.100000000000001" customHeight="1">
      <c r="A61" s="373"/>
      <c r="B61" s="8"/>
      <c r="C61" s="9"/>
      <c r="D61" s="2"/>
      <c r="E61" s="2"/>
      <c r="F61" s="2"/>
      <c r="G61" s="63"/>
      <c r="H61" s="144"/>
      <c r="I61" s="144" t="str">
        <f>I11</f>
        <v>3.ZARZĄDZANIE MAŁĄ I ŚREDNIĄ FIRMĄ</v>
      </c>
      <c r="J61" s="144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40"/>
      <c r="W61" s="115"/>
      <c r="X61" s="343"/>
      <c r="Y61" s="115"/>
      <c r="Z61" s="115"/>
      <c r="AA61" s="1"/>
      <c r="AB61" s="143"/>
      <c r="AC61" s="143"/>
      <c r="AD61" s="143"/>
      <c r="AE61" s="143"/>
      <c r="AF61" s="143"/>
      <c r="AG61" s="143"/>
      <c r="AH61" s="143"/>
      <c r="AI61" s="345"/>
      <c r="AO61" s="94"/>
      <c r="AP61" s="94"/>
      <c r="AQ61" s="94"/>
      <c r="AR61" s="94" t="str">
        <f>IF(SUM(P286:S286)=0,"",$B287)</f>
        <v/>
      </c>
      <c r="AS61" s="94"/>
      <c r="AT61" s="94"/>
      <c r="AU61" s="94"/>
      <c r="AV61" s="94" t="str">
        <f>IF(SUM(T286:W286)=0,"",$B287)</f>
        <v/>
      </c>
      <c r="AW61" s="94"/>
      <c r="AX61" s="94"/>
      <c r="AY61" s="94"/>
      <c r="AZ61" s="94" t="str">
        <f>IF(SUM(X286:AA286)=0,"",$B287)</f>
        <v/>
      </c>
      <c r="BA61" s="94"/>
      <c r="BB61" s="94"/>
      <c r="BC61" s="94"/>
      <c r="BD61" s="94" t="str">
        <f>IF(SUM(AB286:AE286)=0,"",$B287)</f>
        <v/>
      </c>
      <c r="BE61" s="94"/>
      <c r="BF61" s="94"/>
      <c r="BG61" s="94"/>
      <c r="BH61" s="94" t="str">
        <f>IF(SUM(AF286:AI286)=0,"",$B287)</f>
        <v>Prowadzenie działalności gospodarczej</v>
      </c>
      <c r="BI61" s="94"/>
      <c r="BJ61" s="94"/>
      <c r="BK61" s="105"/>
    </row>
    <row r="62" spans="1:63" ht="20.100000000000001" customHeight="1">
      <c r="A62" s="373"/>
      <c r="B62" s="8"/>
      <c r="C62" s="9"/>
      <c r="D62" s="2"/>
      <c r="E62" s="2"/>
      <c r="F62" s="2"/>
      <c r="H62" s="144"/>
      <c r="I62" s="144"/>
      <c r="J62" s="144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40"/>
      <c r="W62" s="115"/>
      <c r="X62" s="343"/>
      <c r="Y62" s="115"/>
      <c r="Z62" s="115"/>
      <c r="AA62" s="1"/>
      <c r="AB62" s="143"/>
      <c r="AC62" s="143"/>
      <c r="AD62" s="143"/>
      <c r="AE62" s="143"/>
      <c r="AF62" s="143"/>
      <c r="AG62" s="143"/>
      <c r="AH62" s="143"/>
      <c r="AI62" s="345"/>
      <c r="AO62" s="94"/>
      <c r="AP62" s="94"/>
      <c r="AQ62" s="94"/>
      <c r="AR62" s="94" t="str">
        <f>IF(SUM(P287:S287)=0,"",$B289)</f>
        <v/>
      </c>
      <c r="AS62" s="94"/>
      <c r="AT62" s="94"/>
      <c r="AU62" s="94"/>
      <c r="AV62" s="94" t="str">
        <f>IF(SUM(T287:W287)=0,"",$B289)</f>
        <v/>
      </c>
      <c r="AW62" s="94"/>
      <c r="AX62" s="94"/>
      <c r="AY62" s="94"/>
      <c r="AZ62" s="94" t="str">
        <f>IF(SUM(X287:AA287)=0,"",$B289)</f>
        <v>Planowanie w przedsiębiorstwie</v>
      </c>
      <c r="BA62" s="94"/>
      <c r="BB62" s="94"/>
      <c r="BC62" s="94"/>
      <c r="BD62" s="94" t="str">
        <f>IF(SUM(AB287:AE287)=0,"",$B289)</f>
        <v/>
      </c>
      <c r="BE62" s="94"/>
      <c r="BF62" s="94"/>
      <c r="BG62" s="94"/>
      <c r="BH62" s="94" t="str">
        <f>IF(SUM(AF287:AI287)=0,"",$B289)</f>
        <v/>
      </c>
      <c r="BI62" s="94"/>
      <c r="BJ62" s="94"/>
      <c r="BK62" s="105"/>
    </row>
    <row r="63" spans="1:63" ht="20.100000000000001" customHeight="1" thickBot="1">
      <c r="A63" s="374"/>
      <c r="B63" s="10"/>
      <c r="C63" s="11"/>
      <c r="D63" s="12"/>
      <c r="E63" s="12"/>
      <c r="F63" s="12"/>
      <c r="G63" s="145"/>
      <c r="H63" s="145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7"/>
      <c r="W63" s="148"/>
      <c r="X63" s="346"/>
      <c r="Y63" s="347"/>
      <c r="Z63" s="347"/>
      <c r="AA63" s="101"/>
      <c r="AB63" s="348"/>
      <c r="AC63" s="348"/>
      <c r="AD63" s="348"/>
      <c r="AE63" s="348"/>
      <c r="AF63" s="348"/>
      <c r="AG63" s="348"/>
      <c r="AH63" s="348"/>
      <c r="AI63" s="349"/>
      <c r="AO63" s="94"/>
      <c r="AP63" s="94"/>
      <c r="AQ63" s="94"/>
      <c r="AR63" s="94" t="str">
        <f>IF(SUM(P288:S288)=0,"",#REF!)</f>
        <v/>
      </c>
      <c r="AS63" s="94"/>
      <c r="AT63" s="94"/>
      <c r="AU63" s="94"/>
      <c r="AV63" s="94" t="str">
        <f>IF(SUM(T288:W288)=0,"",#REF!)</f>
        <v/>
      </c>
      <c r="AW63" s="94"/>
      <c r="AX63" s="94"/>
      <c r="AY63" s="94"/>
      <c r="AZ63" s="94" t="str">
        <f>IF(SUM(X288:AA288)=0,"",#REF!)</f>
        <v/>
      </c>
      <c r="BA63" s="94"/>
      <c r="BB63" s="94"/>
      <c r="BC63" s="94"/>
      <c r="BD63" s="94" t="str">
        <f>IF(SUM(AB288:AE288)=0,"",#REF!)</f>
        <v/>
      </c>
      <c r="BE63" s="94"/>
      <c r="BF63" s="94"/>
      <c r="BG63" s="94"/>
      <c r="BH63" s="94" t="e">
        <f>IF(SUM(AF288:AI288)=0,"",#REF!)</f>
        <v>#REF!</v>
      </c>
      <c r="BI63" s="94"/>
      <c r="BJ63" s="94"/>
      <c r="BK63" s="105"/>
    </row>
    <row r="64" spans="1:63" ht="9.75" customHeight="1" thickBot="1">
      <c r="A64" s="373"/>
      <c r="B64" s="8"/>
      <c r="C64" s="8"/>
      <c r="D64" s="2"/>
      <c r="E64" s="2"/>
      <c r="F64" s="2"/>
      <c r="G64" s="175"/>
      <c r="H64" s="176"/>
      <c r="I64" s="176"/>
      <c r="J64" s="176"/>
      <c r="K64" s="177"/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178"/>
      <c r="W64" s="178"/>
      <c r="X64" s="175"/>
      <c r="Y64" s="179"/>
      <c r="Z64" s="179"/>
      <c r="AA64" s="179"/>
      <c r="AB64" s="180"/>
      <c r="AC64" s="180"/>
      <c r="AD64" s="180"/>
      <c r="AE64" s="180"/>
      <c r="AF64" s="180"/>
      <c r="AG64" s="180"/>
      <c r="AH64" s="180"/>
      <c r="AI64" s="385"/>
      <c r="AO64" s="94"/>
      <c r="AP64" s="94"/>
      <c r="AQ64" s="94"/>
      <c r="AR64" s="94" t="str">
        <f>IF(SUM(P289:S289)=0,"",$B290)</f>
        <v/>
      </c>
      <c r="AS64" s="94"/>
      <c r="AT64" s="94"/>
      <c r="AU64" s="94"/>
      <c r="AV64" s="94" t="str">
        <f>IF(SUM(T289:W289)=0,"",$B290)</f>
        <v/>
      </c>
      <c r="AW64" s="94"/>
      <c r="AX64" s="94"/>
      <c r="AY64" s="94"/>
      <c r="AZ64" s="94" t="str">
        <f>IF(SUM(X289:AA289)=0,"",$B290)</f>
        <v/>
      </c>
      <c r="BA64" s="94"/>
      <c r="BB64" s="94"/>
      <c r="BC64" s="94"/>
      <c r="BD64" s="94" t="str">
        <f>IF(SUM(AB289:AE289)=0,"",$B290)</f>
        <v>Analiza danych w przedsiębiorstwie</v>
      </c>
      <c r="BE64" s="94"/>
      <c r="BF64" s="94"/>
      <c r="BG64" s="94"/>
      <c r="BH64" s="94" t="str">
        <f>IF(SUM(AF289:AI289)=0,"",$B290)</f>
        <v/>
      </c>
      <c r="BI64" s="94"/>
      <c r="BJ64" s="94"/>
      <c r="BK64" s="105"/>
    </row>
    <row r="65" spans="1:63" ht="20.100000000000001" customHeight="1" thickBot="1">
      <c r="A65" s="568" t="s">
        <v>9</v>
      </c>
      <c r="B65" s="679" t="s">
        <v>10</v>
      </c>
      <c r="C65" s="679"/>
      <c r="D65" s="570" t="s">
        <v>11</v>
      </c>
      <c r="E65" s="570"/>
      <c r="F65" s="570"/>
      <c r="G65" s="835" t="s">
        <v>12</v>
      </c>
      <c r="H65" s="835"/>
      <c r="I65" s="835"/>
      <c r="J65" s="835"/>
      <c r="K65" s="835"/>
      <c r="L65" s="572" t="s">
        <v>13</v>
      </c>
      <c r="M65" s="572"/>
      <c r="N65" s="572"/>
      <c r="O65" s="572"/>
      <c r="P65" s="572"/>
      <c r="Q65" s="572"/>
      <c r="R65" s="572"/>
      <c r="S65" s="572"/>
      <c r="T65" s="572"/>
      <c r="U65" s="572"/>
      <c r="V65" s="572"/>
      <c r="W65" s="572"/>
      <c r="X65" s="572"/>
      <c r="Y65" s="572"/>
      <c r="Z65" s="572"/>
      <c r="AA65" s="572"/>
      <c r="AB65" s="572"/>
      <c r="AC65" s="572"/>
      <c r="AD65" s="572"/>
      <c r="AE65" s="572"/>
      <c r="AF65" s="572"/>
      <c r="AG65" s="572"/>
      <c r="AH65" s="572"/>
      <c r="AI65" s="573"/>
      <c r="AO65" s="94"/>
      <c r="AP65" s="94"/>
      <c r="AQ65" s="94"/>
      <c r="AR65" s="94" t="str">
        <f>IF(SUM(P290:S290)=0,"",#REF!)</f>
        <v/>
      </c>
      <c r="AS65" s="94"/>
      <c r="AT65" s="94"/>
      <c r="AU65" s="94"/>
      <c r="AV65" s="94" t="str">
        <f>IF(SUM(T290:W290)=0,"",#REF!)</f>
        <v/>
      </c>
      <c r="AW65" s="94"/>
      <c r="AX65" s="94"/>
      <c r="AY65" s="94"/>
      <c r="AZ65" s="94" t="str">
        <f>IF(SUM(X290:AA290)=0,"",#REF!)</f>
        <v/>
      </c>
      <c r="BA65" s="94"/>
      <c r="BB65" s="94"/>
      <c r="BC65" s="94"/>
      <c r="BD65" s="94" t="e">
        <f>IF(SUM(AB290:AE290)=0,"",#REF!)</f>
        <v>#REF!</v>
      </c>
      <c r="BE65" s="94"/>
      <c r="BF65" s="94"/>
      <c r="BG65" s="94"/>
      <c r="BH65" s="94" t="str">
        <f>IF(SUM(AF290:AI290)=0,"",#REF!)</f>
        <v/>
      </c>
      <c r="BI65" s="94"/>
      <c r="BJ65" s="94"/>
      <c r="BK65" s="105"/>
    </row>
    <row r="66" spans="1:63" ht="20.100000000000001" customHeight="1" thickBot="1">
      <c r="A66" s="568"/>
      <c r="B66" s="679"/>
      <c r="C66" s="679"/>
      <c r="D66" s="570"/>
      <c r="E66" s="570"/>
      <c r="F66" s="570"/>
      <c r="G66" s="534" t="s">
        <v>14</v>
      </c>
      <c r="H66" s="574" t="s">
        <v>15</v>
      </c>
      <c r="I66" s="574"/>
      <c r="J66" s="574"/>
      <c r="K66" s="574"/>
      <c r="L66" s="531" t="s">
        <v>163</v>
      </c>
      <c r="M66" s="531"/>
      <c r="N66" s="531"/>
      <c r="O66" s="531"/>
      <c r="P66" s="531" t="s">
        <v>164</v>
      </c>
      <c r="Q66" s="531"/>
      <c r="R66" s="531"/>
      <c r="S66" s="531"/>
      <c r="T66" s="531" t="s">
        <v>165</v>
      </c>
      <c r="U66" s="531"/>
      <c r="V66" s="531"/>
      <c r="W66" s="531"/>
      <c r="X66" s="531" t="s">
        <v>166</v>
      </c>
      <c r="Y66" s="531"/>
      <c r="Z66" s="531"/>
      <c r="AA66" s="531"/>
      <c r="AB66" s="531" t="s">
        <v>167</v>
      </c>
      <c r="AC66" s="531"/>
      <c r="AD66" s="531"/>
      <c r="AE66" s="531"/>
      <c r="AF66" s="575" t="s">
        <v>168</v>
      </c>
      <c r="AG66" s="575"/>
      <c r="AH66" s="575"/>
      <c r="AI66" s="576"/>
      <c r="AO66" s="94"/>
      <c r="AP66" s="94"/>
      <c r="AQ66" s="94"/>
      <c r="AR66" s="94" t="str">
        <f t="shared" ref="AR66:AR68" si="56">IF(SUM(P292:S292)=0,"",$B292)</f>
        <v/>
      </c>
      <c r="AS66" s="94"/>
      <c r="AT66" s="94"/>
      <c r="AU66" s="94"/>
      <c r="AV66" s="94" t="str">
        <f t="shared" ref="AV66:AV68" si="57">IF(SUM(T292:W292)=0,"",$B292)</f>
        <v/>
      </c>
      <c r="AW66" s="94"/>
      <c r="AX66" s="94"/>
      <c r="AY66" s="94"/>
      <c r="AZ66" s="94" t="str">
        <f t="shared" ref="AZ66:AZ68" si="58">IF(SUM(X292:AA292)=0,"",$B292)</f>
        <v/>
      </c>
      <c r="BA66" s="94"/>
      <c r="BB66" s="94"/>
      <c r="BC66" s="94"/>
      <c r="BD66" s="94" t="str">
        <f t="shared" ref="BD66:BD68" si="59">IF(SUM(AB292:AE292)=0,"",$B292)</f>
        <v>Analiza rynku</v>
      </c>
      <c r="BE66" s="94"/>
      <c r="BF66" s="94"/>
      <c r="BG66" s="94"/>
      <c r="BH66" s="94" t="str">
        <f t="shared" ref="BH66:BH68" si="60">IF(SUM(AF292:AI292)=0,"",$B292)</f>
        <v/>
      </c>
      <c r="BI66" s="94"/>
      <c r="BJ66" s="94"/>
      <c r="BK66" s="105"/>
    </row>
    <row r="67" spans="1:63" ht="20.100000000000001" customHeight="1" thickBot="1">
      <c r="A67" s="568"/>
      <c r="B67" s="679"/>
      <c r="C67" s="679"/>
      <c r="D67" s="577" t="s">
        <v>64</v>
      </c>
      <c r="E67" s="578" t="s">
        <v>22</v>
      </c>
      <c r="F67" s="579" t="s">
        <v>23</v>
      </c>
      <c r="G67" s="534"/>
      <c r="H67" s="525" t="s">
        <v>24</v>
      </c>
      <c r="I67" s="525" t="s">
        <v>25</v>
      </c>
      <c r="J67" s="525" t="s">
        <v>26</v>
      </c>
      <c r="K67" s="580" t="s">
        <v>27</v>
      </c>
      <c r="L67" s="581" t="s">
        <v>240</v>
      </c>
      <c r="M67" s="581"/>
      <c r="N67" s="581"/>
      <c r="O67" s="581"/>
      <c r="P67" s="581"/>
      <c r="Q67" s="581"/>
      <c r="R67" s="581"/>
      <c r="S67" s="581"/>
      <c r="T67" s="581"/>
      <c r="U67" s="581"/>
      <c r="V67" s="581"/>
      <c r="W67" s="581"/>
      <c r="X67" s="581"/>
      <c r="Y67" s="581"/>
      <c r="Z67" s="581"/>
      <c r="AA67" s="581"/>
      <c r="AB67" s="581"/>
      <c r="AC67" s="581"/>
      <c r="AD67" s="581"/>
      <c r="AE67" s="581"/>
      <c r="AF67" s="581"/>
      <c r="AG67" s="581"/>
      <c r="AH67" s="581"/>
      <c r="AI67" s="582"/>
      <c r="AO67" s="94"/>
      <c r="AP67" s="94"/>
      <c r="AQ67" s="94"/>
      <c r="AR67" s="94" t="str">
        <f t="shared" si="56"/>
        <v/>
      </c>
      <c r="AS67" s="94"/>
      <c r="AT67" s="94"/>
      <c r="AU67" s="94"/>
      <c r="AV67" s="94" t="str">
        <f t="shared" si="57"/>
        <v/>
      </c>
      <c r="AW67" s="94"/>
      <c r="AX67" s="94"/>
      <c r="AY67" s="94"/>
      <c r="AZ67" s="94" t="str">
        <f t="shared" si="58"/>
        <v/>
      </c>
      <c r="BA67" s="94"/>
      <c r="BB67" s="94"/>
      <c r="BC67" s="94"/>
      <c r="BD67" s="94" t="str">
        <f t="shared" si="59"/>
        <v xml:space="preserve">Marketing w małej i średniej firmie </v>
      </c>
      <c r="BE67" s="94"/>
      <c r="BF67" s="94"/>
      <c r="BG67" s="94"/>
      <c r="BH67" s="94" t="str">
        <f t="shared" si="60"/>
        <v/>
      </c>
      <c r="BI67" s="94"/>
      <c r="BJ67" s="94"/>
      <c r="BK67" s="105"/>
    </row>
    <row r="68" spans="1:63" ht="20.100000000000001" customHeight="1" thickBot="1">
      <c r="A68" s="568"/>
      <c r="B68" s="679"/>
      <c r="C68" s="679"/>
      <c r="D68" s="577"/>
      <c r="E68" s="578"/>
      <c r="F68" s="579"/>
      <c r="G68" s="534"/>
      <c r="H68" s="525"/>
      <c r="I68" s="525"/>
      <c r="J68" s="525"/>
      <c r="K68" s="580"/>
      <c r="L68" s="523" t="s">
        <v>24</v>
      </c>
      <c r="M68" s="525" t="s">
        <v>25</v>
      </c>
      <c r="N68" s="519" t="s">
        <v>28</v>
      </c>
      <c r="O68" s="521" t="s">
        <v>29</v>
      </c>
      <c r="P68" s="523" t="s">
        <v>24</v>
      </c>
      <c r="Q68" s="525" t="s">
        <v>25</v>
      </c>
      <c r="R68" s="519" t="s">
        <v>28</v>
      </c>
      <c r="S68" s="521" t="s">
        <v>29</v>
      </c>
      <c r="T68" s="523" t="s">
        <v>24</v>
      </c>
      <c r="U68" s="525" t="s">
        <v>25</v>
      </c>
      <c r="V68" s="519" t="s">
        <v>28</v>
      </c>
      <c r="W68" s="521" t="s">
        <v>29</v>
      </c>
      <c r="X68" s="523" t="s">
        <v>24</v>
      </c>
      <c r="Y68" s="525" t="s">
        <v>25</v>
      </c>
      <c r="Z68" s="519" t="s">
        <v>28</v>
      </c>
      <c r="AA68" s="521" t="s">
        <v>29</v>
      </c>
      <c r="AB68" s="523" t="s">
        <v>24</v>
      </c>
      <c r="AC68" s="525" t="s">
        <v>25</v>
      </c>
      <c r="AD68" s="519" t="s">
        <v>28</v>
      </c>
      <c r="AE68" s="521" t="s">
        <v>29</v>
      </c>
      <c r="AF68" s="523" t="s">
        <v>24</v>
      </c>
      <c r="AG68" s="525" t="s">
        <v>25</v>
      </c>
      <c r="AH68" s="519" t="s">
        <v>28</v>
      </c>
      <c r="AI68" s="527" t="s">
        <v>29</v>
      </c>
      <c r="AO68" s="106"/>
      <c r="AP68" s="106"/>
      <c r="AQ68" s="106"/>
      <c r="AR68" s="106" t="str">
        <f t="shared" si="56"/>
        <v/>
      </c>
      <c r="AS68" s="106"/>
      <c r="AT68" s="106"/>
      <c r="AU68" s="106"/>
      <c r="AV68" s="106" t="str">
        <f t="shared" si="57"/>
        <v/>
      </c>
      <c r="AW68" s="106"/>
      <c r="AX68" s="106"/>
      <c r="AY68" s="106"/>
      <c r="AZ68" s="106" t="str">
        <f t="shared" si="58"/>
        <v/>
      </c>
      <c r="BA68" s="106"/>
      <c r="BB68" s="106"/>
      <c r="BC68" s="106"/>
      <c r="BD68" s="106" t="str">
        <f t="shared" si="59"/>
        <v>Seminarium dyplomowe</v>
      </c>
      <c r="BE68" s="106"/>
      <c r="BF68" s="106"/>
      <c r="BG68" s="106"/>
      <c r="BH68" s="106" t="str">
        <f t="shared" si="60"/>
        <v>Seminarium dyplomowe</v>
      </c>
      <c r="BI68" s="106"/>
      <c r="BJ68" s="106"/>
      <c r="BK68" s="107"/>
    </row>
    <row r="69" spans="1:63" ht="20.100000000000001" customHeight="1" thickBot="1">
      <c r="A69" s="568"/>
      <c r="B69" s="679"/>
      <c r="C69" s="679"/>
      <c r="D69" s="577"/>
      <c r="E69" s="578"/>
      <c r="F69" s="579"/>
      <c r="G69" s="534"/>
      <c r="H69" s="525"/>
      <c r="I69" s="525"/>
      <c r="J69" s="525"/>
      <c r="K69" s="580"/>
      <c r="L69" s="523"/>
      <c r="M69" s="525"/>
      <c r="N69" s="519"/>
      <c r="O69" s="521"/>
      <c r="P69" s="523"/>
      <c r="Q69" s="525"/>
      <c r="R69" s="519"/>
      <c r="S69" s="521"/>
      <c r="T69" s="523"/>
      <c r="U69" s="525"/>
      <c r="V69" s="519"/>
      <c r="W69" s="521"/>
      <c r="X69" s="523"/>
      <c r="Y69" s="525"/>
      <c r="Z69" s="519"/>
      <c r="AA69" s="521"/>
      <c r="AB69" s="523"/>
      <c r="AC69" s="525"/>
      <c r="AD69" s="519"/>
      <c r="AE69" s="521"/>
      <c r="AF69" s="523"/>
      <c r="AG69" s="525"/>
      <c r="AH69" s="519"/>
      <c r="AI69" s="527"/>
      <c r="AO69" s="103"/>
      <c r="AP69" s="103"/>
      <c r="AQ69" s="103"/>
      <c r="AR69" s="103" t="e">
        <f>IF(SUM(#REF!)=0,"",#REF!)</f>
        <v>#REF!</v>
      </c>
      <c r="AS69" s="103"/>
      <c r="AT69" s="103"/>
      <c r="AU69" s="103"/>
      <c r="AV69" s="103" t="e">
        <f>IF(SUM(#REF!)=0,"",#REF!)</f>
        <v>#REF!</v>
      </c>
      <c r="AW69" s="103"/>
      <c r="AX69" s="103"/>
      <c r="AY69" s="103"/>
      <c r="AZ69" s="103" t="e">
        <f>IF(SUM(#REF!)=0,"",#REF!)</f>
        <v>#REF!</v>
      </c>
      <c r="BA69" s="103"/>
      <c r="BB69" s="103"/>
      <c r="BC69" s="103"/>
      <c r="BD69" s="103" t="e">
        <f>IF(SUM(#REF!)=0,"",#REF!)</f>
        <v>#REF!</v>
      </c>
      <c r="BE69" s="103"/>
      <c r="BF69" s="103"/>
      <c r="BG69" s="103"/>
      <c r="BH69" s="103" t="e">
        <f>IF(SUM(#REF!)=0,"",#REF!)</f>
        <v>#REF!</v>
      </c>
      <c r="BI69" s="103"/>
      <c r="BJ69" s="103"/>
      <c r="BK69" s="104"/>
    </row>
    <row r="70" spans="1:63" ht="20.100000000000001" customHeight="1" thickBot="1">
      <c r="A70" s="471" t="s">
        <v>65</v>
      </c>
      <c r="B70" s="554" t="s">
        <v>66</v>
      </c>
      <c r="C70" s="554"/>
      <c r="D70" s="687"/>
      <c r="E70" s="688"/>
      <c r="F70" s="474"/>
      <c r="G70" s="473"/>
      <c r="H70" s="689"/>
      <c r="I70" s="689"/>
      <c r="J70" s="689"/>
      <c r="K70" s="689"/>
      <c r="L70" s="701"/>
      <c r="M70" s="701"/>
      <c r="N70" s="701"/>
      <c r="O70" s="701"/>
      <c r="P70" s="701"/>
      <c r="Q70" s="701"/>
      <c r="R70" s="701"/>
      <c r="S70" s="701"/>
      <c r="T70" s="701"/>
      <c r="U70" s="701"/>
      <c r="V70" s="701"/>
      <c r="W70" s="701"/>
      <c r="X70" s="701"/>
      <c r="Y70" s="701"/>
      <c r="Z70" s="701"/>
      <c r="AA70" s="701"/>
      <c r="AB70" s="701"/>
      <c r="AC70" s="701"/>
      <c r="AD70" s="701"/>
      <c r="AE70" s="701"/>
      <c r="AF70" s="701"/>
      <c r="AG70" s="701"/>
      <c r="AH70" s="701"/>
      <c r="AI70" s="701"/>
      <c r="AJ70" s="701"/>
      <c r="AK70" s="701"/>
      <c r="AL70" s="701"/>
      <c r="AM70" s="701"/>
      <c r="AN70" s="701"/>
      <c r="AO70" s="701"/>
      <c r="AP70" s="701"/>
      <c r="AQ70" s="702"/>
      <c r="AR70" s="94" t="e">
        <f>IF(SUM(#REF!)=0,"",#REF!)</f>
        <v>#REF!</v>
      </c>
      <c r="AS70" s="94"/>
      <c r="AT70" s="94"/>
      <c r="AU70" s="94"/>
      <c r="AV70" s="94" t="e">
        <f>IF(SUM(#REF!)=0,"",#REF!)</f>
        <v>#REF!</v>
      </c>
      <c r="AW70" s="94"/>
      <c r="AX70" s="94"/>
      <c r="AY70" s="94"/>
      <c r="AZ70" s="94" t="e">
        <f>IF(SUM(#REF!)=0,"",#REF!)</f>
        <v>#REF!</v>
      </c>
      <c r="BA70" s="94"/>
      <c r="BB70" s="94"/>
      <c r="BC70" s="94"/>
      <c r="BD70" s="94" t="e">
        <f>IF(SUM(#REF!)=0,"",#REF!)</f>
        <v>#REF!</v>
      </c>
      <c r="BE70" s="94"/>
      <c r="BF70" s="94"/>
      <c r="BG70" s="94"/>
      <c r="BH70" s="94" t="e">
        <f>IF(SUM(#REF!)=0,"",#REF!)</f>
        <v>#REF!</v>
      </c>
      <c r="BI70" s="94"/>
      <c r="BJ70" s="94"/>
      <c r="BK70" s="105"/>
    </row>
    <row r="71" spans="1:63" ht="20.100000000000001" customHeight="1">
      <c r="A71" s="77" t="s">
        <v>31</v>
      </c>
      <c r="B71" s="670" t="s">
        <v>67</v>
      </c>
      <c r="C71" s="670"/>
      <c r="D71" s="35">
        <v>1</v>
      </c>
      <c r="E71" s="36">
        <v>1</v>
      </c>
      <c r="F71" s="36">
        <v>6</v>
      </c>
      <c r="G71" s="296">
        <f t="shared" ref="G71:G76" si="61">SUM(H71:K71)</f>
        <v>45</v>
      </c>
      <c r="H71" s="297">
        <f t="shared" ref="H71:H78" si="62">L71+P71+T71+X71+AB71+AF71</f>
        <v>30</v>
      </c>
      <c r="I71" s="297">
        <f t="shared" ref="I71:I78" si="63">M71+Q71+U71+Y71+AC71+AG71</f>
        <v>15</v>
      </c>
      <c r="J71" s="297">
        <f t="shared" ref="J71:J78" si="64">N71+R71+V71+Z71+AD71+AH71</f>
        <v>0</v>
      </c>
      <c r="K71" s="298">
        <f t="shared" ref="K71:K78" si="65">O71+S71+W71+AA71+AE71+AI71</f>
        <v>0</v>
      </c>
      <c r="L71" s="181">
        <v>30</v>
      </c>
      <c r="M71" s="92">
        <v>15</v>
      </c>
      <c r="N71" s="133"/>
      <c r="O71" s="134"/>
      <c r="P71" s="132">
        <v>0</v>
      </c>
      <c r="Q71" s="133"/>
      <c r="R71" s="133"/>
      <c r="S71" s="134"/>
      <c r="T71" s="69">
        <v>0</v>
      </c>
      <c r="U71" s="92">
        <v>0</v>
      </c>
      <c r="V71" s="133"/>
      <c r="W71" s="134"/>
      <c r="X71" s="149"/>
      <c r="Y71" s="118"/>
      <c r="Z71" s="118"/>
      <c r="AA71" s="134"/>
      <c r="AB71" s="149"/>
      <c r="AC71" s="118"/>
      <c r="AD71" s="118"/>
      <c r="AE71" s="134"/>
      <c r="AF71" s="149"/>
      <c r="AG71" s="118"/>
      <c r="AH71" s="118"/>
      <c r="AI71" s="386"/>
      <c r="AK71" s="312">
        <v>10</v>
      </c>
      <c r="AO71" s="94"/>
      <c r="AP71" s="94"/>
      <c r="AQ71" s="94"/>
      <c r="AR71" s="94" t="e">
        <f>IF(SUM(#REF!)=0,"",#REF!)</f>
        <v>#REF!</v>
      </c>
      <c r="AS71" s="94"/>
      <c r="AT71" s="94"/>
      <c r="AU71" s="94"/>
      <c r="AV71" s="94" t="e">
        <f>IF(SUM(#REF!)=0,"",#REF!)</f>
        <v>#REF!</v>
      </c>
      <c r="AW71" s="94"/>
      <c r="AX71" s="94"/>
      <c r="AY71" s="94"/>
      <c r="AZ71" s="94" t="e">
        <f>IF(SUM(#REF!)=0,"",#REF!)</f>
        <v>#REF!</v>
      </c>
      <c r="BA71" s="94"/>
      <c r="BB71" s="94"/>
      <c r="BC71" s="94"/>
      <c r="BD71" s="94" t="e">
        <f>IF(SUM(#REF!)=0,"",#REF!)</f>
        <v>#REF!</v>
      </c>
      <c r="BE71" s="94"/>
      <c r="BF71" s="94"/>
      <c r="BG71" s="94"/>
      <c r="BH71" s="94" t="e">
        <f>IF(SUM(#REF!)=0,"",#REF!)</f>
        <v>#REF!</v>
      </c>
      <c r="BI71" s="94"/>
      <c r="BJ71" s="94"/>
      <c r="BK71" s="105"/>
    </row>
    <row r="72" spans="1:63" ht="20.100000000000001" customHeight="1">
      <c r="A72" s="77" t="s">
        <v>33</v>
      </c>
      <c r="B72" s="295" t="s">
        <v>68</v>
      </c>
      <c r="C72" s="276"/>
      <c r="D72" s="37">
        <v>1</v>
      </c>
      <c r="E72" s="19">
        <v>1</v>
      </c>
      <c r="F72" s="19">
        <v>5</v>
      </c>
      <c r="G72" s="299">
        <f t="shared" si="61"/>
        <v>30</v>
      </c>
      <c r="H72" s="92">
        <f t="shared" si="62"/>
        <v>15</v>
      </c>
      <c r="I72" s="92">
        <f t="shared" si="63"/>
        <v>15</v>
      </c>
      <c r="J72" s="92">
        <f t="shared" si="64"/>
        <v>0</v>
      </c>
      <c r="K72" s="79">
        <f t="shared" si="65"/>
        <v>0</v>
      </c>
      <c r="L72" s="182"/>
      <c r="M72" s="157">
        <v>0</v>
      </c>
      <c r="N72" s="157"/>
      <c r="O72" s="158"/>
      <c r="P72" s="183">
        <v>15</v>
      </c>
      <c r="Q72" s="157">
        <v>15</v>
      </c>
      <c r="R72" s="157"/>
      <c r="S72" s="158"/>
      <c r="T72" s="69">
        <v>0</v>
      </c>
      <c r="U72" s="92">
        <v>0</v>
      </c>
      <c r="V72" s="157"/>
      <c r="W72" s="124"/>
      <c r="X72" s="69"/>
      <c r="Y72" s="92"/>
      <c r="Z72" s="92"/>
      <c r="AA72" s="124"/>
      <c r="AB72" s="69"/>
      <c r="AC72" s="92"/>
      <c r="AD72" s="92"/>
      <c r="AE72" s="124"/>
      <c r="AF72" s="69"/>
      <c r="AG72" s="92"/>
      <c r="AH72" s="92"/>
      <c r="AI72" s="79"/>
      <c r="AK72" s="312">
        <v>10</v>
      </c>
      <c r="AO72" s="94"/>
      <c r="AP72" s="94"/>
      <c r="AQ72" s="94"/>
      <c r="AR72" s="94" t="e">
        <f>IF(SUM(#REF!)=0,"",#REF!)</f>
        <v>#REF!</v>
      </c>
      <c r="AS72" s="94"/>
      <c r="AT72" s="94"/>
      <c r="AU72" s="94"/>
      <c r="AV72" s="94" t="e">
        <f>IF(SUM(#REF!)=0,"",#REF!)</f>
        <v>#REF!</v>
      </c>
      <c r="AW72" s="94"/>
      <c r="AX72" s="94"/>
      <c r="AY72" s="94"/>
      <c r="AZ72" s="94" t="e">
        <f>IF(SUM(#REF!)=0,"",#REF!)</f>
        <v>#REF!</v>
      </c>
      <c r="BA72" s="94"/>
      <c r="BB72" s="94"/>
      <c r="BC72" s="94"/>
      <c r="BD72" s="94" t="e">
        <f>IF(SUM(#REF!)=0,"",#REF!)</f>
        <v>#REF!</v>
      </c>
      <c r="BE72" s="94"/>
      <c r="BF72" s="94"/>
      <c r="BG72" s="94"/>
      <c r="BH72" s="94" t="e">
        <f>IF(SUM(#REF!)=0,"",#REF!)</f>
        <v>#REF!</v>
      </c>
      <c r="BI72" s="94"/>
      <c r="BJ72" s="94"/>
      <c r="BK72" s="105"/>
    </row>
    <row r="73" spans="1:63" ht="20.100000000000001" customHeight="1">
      <c r="A73" s="77" t="s">
        <v>34</v>
      </c>
      <c r="B73" s="295" t="s">
        <v>69</v>
      </c>
      <c r="C73" s="276"/>
      <c r="D73" s="37">
        <v>1</v>
      </c>
      <c r="E73" s="19">
        <v>1</v>
      </c>
      <c r="F73" s="19">
        <v>7</v>
      </c>
      <c r="G73" s="299">
        <f t="shared" si="61"/>
        <v>60</v>
      </c>
      <c r="H73" s="92">
        <f t="shared" si="62"/>
        <v>30</v>
      </c>
      <c r="I73" s="92">
        <f t="shared" si="63"/>
        <v>30</v>
      </c>
      <c r="J73" s="92">
        <f t="shared" si="64"/>
        <v>0</v>
      </c>
      <c r="K73" s="79">
        <f t="shared" si="65"/>
        <v>0</v>
      </c>
      <c r="L73" s="150">
        <v>30</v>
      </c>
      <c r="M73" s="92">
        <v>30</v>
      </c>
      <c r="N73" s="92"/>
      <c r="O73" s="124"/>
      <c r="P73" s="92">
        <v>0</v>
      </c>
      <c r="Q73" s="92"/>
      <c r="R73" s="92"/>
      <c r="S73" s="124"/>
      <c r="T73" s="69">
        <v>0</v>
      </c>
      <c r="U73" s="92">
        <v>0</v>
      </c>
      <c r="V73" s="92"/>
      <c r="W73" s="124"/>
      <c r="X73" s="69"/>
      <c r="Y73" s="92"/>
      <c r="Z73" s="92"/>
      <c r="AA73" s="124"/>
      <c r="AB73" s="69"/>
      <c r="AC73" s="92"/>
      <c r="AD73" s="92"/>
      <c r="AE73" s="124"/>
      <c r="AF73" s="69"/>
      <c r="AG73" s="92"/>
      <c r="AH73" s="92"/>
      <c r="AI73" s="79"/>
      <c r="AK73" s="312">
        <v>15</v>
      </c>
      <c r="AO73" s="94"/>
      <c r="AP73" s="94"/>
      <c r="AQ73" s="94"/>
      <c r="AR73" s="94" t="e">
        <f>IF(SUM(#REF!)=0,"",#REF!)</f>
        <v>#REF!</v>
      </c>
      <c r="AS73" s="94"/>
      <c r="AT73" s="94"/>
      <c r="AU73" s="94"/>
      <c r="AV73" s="94" t="e">
        <f>IF(SUM(#REF!)=0,"",#REF!)</f>
        <v>#REF!</v>
      </c>
      <c r="AW73" s="94"/>
      <c r="AX73" s="94"/>
      <c r="AY73" s="94"/>
      <c r="AZ73" s="94" t="e">
        <f>IF(SUM(#REF!)=0,"",#REF!)</f>
        <v>#REF!</v>
      </c>
      <c r="BA73" s="94"/>
      <c r="BB73" s="94"/>
      <c r="BC73" s="94"/>
      <c r="BD73" s="94" t="e">
        <f>IF(SUM(#REF!)=0,"",#REF!)</f>
        <v>#REF!</v>
      </c>
      <c r="BE73" s="94"/>
      <c r="BF73" s="94"/>
      <c r="BG73" s="94"/>
      <c r="BH73" s="94" t="e">
        <f>IF(SUM(#REF!)=0,"",#REF!)</f>
        <v>#REF!</v>
      </c>
      <c r="BI73" s="94"/>
      <c r="BJ73" s="94"/>
      <c r="BK73" s="105"/>
    </row>
    <row r="74" spans="1:63" ht="20.100000000000001" customHeight="1">
      <c r="A74" s="77" t="s">
        <v>35</v>
      </c>
      <c r="B74" s="295" t="s">
        <v>70</v>
      </c>
      <c r="C74" s="276"/>
      <c r="D74" s="37"/>
      <c r="E74" s="18">
        <v>2</v>
      </c>
      <c r="F74" s="19">
        <v>3</v>
      </c>
      <c r="G74" s="299">
        <f t="shared" si="61"/>
        <v>30</v>
      </c>
      <c r="H74" s="92">
        <f t="shared" si="62"/>
        <v>15</v>
      </c>
      <c r="I74" s="92">
        <f t="shared" si="63"/>
        <v>15</v>
      </c>
      <c r="J74" s="92">
        <f t="shared" si="64"/>
        <v>0</v>
      </c>
      <c r="K74" s="79">
        <f t="shared" si="65"/>
        <v>0</v>
      </c>
      <c r="L74" s="69"/>
      <c r="M74" s="92">
        <v>0</v>
      </c>
      <c r="N74" s="92"/>
      <c r="O74" s="124"/>
      <c r="P74" s="92"/>
      <c r="Q74" s="92"/>
      <c r="R74" s="92"/>
      <c r="S74" s="184"/>
      <c r="T74" s="115">
        <v>15</v>
      </c>
      <c r="U74" s="92">
        <v>15</v>
      </c>
      <c r="V74" s="92"/>
      <c r="W74" s="124"/>
      <c r="X74" s="69"/>
      <c r="Y74" s="92"/>
      <c r="Z74" s="92"/>
      <c r="AA74" s="124"/>
      <c r="AB74" s="69"/>
      <c r="AC74" s="92"/>
      <c r="AD74" s="92"/>
      <c r="AE74" s="124"/>
      <c r="AF74" s="69"/>
      <c r="AG74" s="92"/>
      <c r="AH74" s="92"/>
      <c r="AI74" s="79"/>
      <c r="AK74" s="312">
        <v>10</v>
      </c>
      <c r="AO74" s="94"/>
      <c r="AP74" s="94"/>
      <c r="AQ74" s="94"/>
      <c r="AR74" s="94" t="e">
        <f>IF(SUM(#REF!)=0,"",#REF!)</f>
        <v>#REF!</v>
      </c>
      <c r="AS74" s="94"/>
      <c r="AT74" s="94"/>
      <c r="AU74" s="94"/>
      <c r="AV74" s="94" t="e">
        <f>IF(SUM(#REF!)=0,"",#REF!)</f>
        <v>#REF!</v>
      </c>
      <c r="AW74" s="94"/>
      <c r="AX74" s="94"/>
      <c r="AY74" s="94"/>
      <c r="AZ74" s="94" t="e">
        <f>IF(SUM(#REF!)=0,"",#REF!)</f>
        <v>#REF!</v>
      </c>
      <c r="BA74" s="94"/>
      <c r="BB74" s="94"/>
      <c r="BC74" s="94"/>
      <c r="BD74" s="94" t="e">
        <f>IF(SUM(#REF!)=0,"",#REF!)</f>
        <v>#REF!</v>
      </c>
      <c r="BE74" s="94"/>
      <c r="BF74" s="94"/>
      <c r="BG74" s="94"/>
      <c r="BH74" s="94" t="e">
        <f>IF(SUM(#REF!)=0,"",#REF!)</f>
        <v>#REF!</v>
      </c>
      <c r="BI74" s="94"/>
      <c r="BJ74" s="94"/>
      <c r="BK74" s="105"/>
    </row>
    <row r="75" spans="1:63" ht="20.100000000000001" customHeight="1">
      <c r="A75" s="77" t="s">
        <v>37</v>
      </c>
      <c r="B75" s="295" t="s">
        <v>71</v>
      </c>
      <c r="C75" s="276"/>
      <c r="D75" s="37">
        <v>1</v>
      </c>
      <c r="E75" s="19">
        <v>1</v>
      </c>
      <c r="F75" s="19">
        <v>5</v>
      </c>
      <c r="G75" s="299">
        <f t="shared" si="61"/>
        <v>60</v>
      </c>
      <c r="H75" s="92">
        <f t="shared" si="62"/>
        <v>30</v>
      </c>
      <c r="I75" s="92">
        <f t="shared" si="63"/>
        <v>30</v>
      </c>
      <c r="J75" s="92">
        <f t="shared" si="64"/>
        <v>0</v>
      </c>
      <c r="K75" s="79">
        <f t="shared" si="65"/>
        <v>0</v>
      </c>
      <c r="L75" s="69"/>
      <c r="M75" s="92">
        <v>0</v>
      </c>
      <c r="N75" s="92"/>
      <c r="O75" s="124"/>
      <c r="P75" s="185">
        <v>30</v>
      </c>
      <c r="Q75" s="157">
        <v>30</v>
      </c>
      <c r="R75" s="92"/>
      <c r="S75" s="124"/>
      <c r="T75" s="69">
        <v>0</v>
      </c>
      <c r="U75" s="92">
        <v>0</v>
      </c>
      <c r="V75" s="92"/>
      <c r="W75" s="124"/>
      <c r="X75" s="69"/>
      <c r="Y75" s="92"/>
      <c r="Z75" s="92"/>
      <c r="AA75" s="124"/>
      <c r="AB75" s="69"/>
      <c r="AC75" s="92"/>
      <c r="AD75" s="92"/>
      <c r="AE75" s="124"/>
      <c r="AF75" s="69"/>
      <c r="AG75" s="92"/>
      <c r="AH75" s="92"/>
      <c r="AI75" s="79"/>
      <c r="AK75" s="312">
        <v>10</v>
      </c>
      <c r="AO75" s="94"/>
      <c r="AP75" s="94"/>
      <c r="AQ75" s="94"/>
      <c r="AR75" s="94" t="e">
        <f>IF(SUM(#REF!)=0,"",#REF!)</f>
        <v>#REF!</v>
      </c>
      <c r="AS75" s="94"/>
      <c r="AT75" s="94"/>
      <c r="AU75" s="94"/>
      <c r="AV75" s="94" t="e">
        <f>IF(SUM(#REF!)=0,"",#REF!)</f>
        <v>#REF!</v>
      </c>
      <c r="AW75" s="94"/>
      <c r="AX75" s="94"/>
      <c r="AY75" s="94"/>
      <c r="AZ75" s="94" t="e">
        <f>IF(SUM(#REF!)=0,"",#REF!)</f>
        <v>#REF!</v>
      </c>
      <c r="BA75" s="94"/>
      <c r="BB75" s="94"/>
      <c r="BC75" s="94"/>
      <c r="BD75" s="94" t="e">
        <f>IF(SUM(#REF!)=0,"",#REF!)</f>
        <v>#REF!</v>
      </c>
      <c r="BE75" s="94"/>
      <c r="BF75" s="94"/>
      <c r="BG75" s="94"/>
      <c r="BH75" s="94" t="e">
        <f>IF(SUM(#REF!)=0,"",#REF!)</f>
        <v>#REF!</v>
      </c>
      <c r="BI75" s="94"/>
      <c r="BJ75" s="94"/>
      <c r="BK75" s="105"/>
    </row>
    <row r="76" spans="1:63" ht="20.100000000000001" customHeight="1">
      <c r="A76" s="77" t="s">
        <v>39</v>
      </c>
      <c r="B76" s="670" t="s">
        <v>72</v>
      </c>
      <c r="C76" s="670"/>
      <c r="D76" s="37">
        <v>1</v>
      </c>
      <c r="E76" s="19">
        <v>1</v>
      </c>
      <c r="F76" s="19">
        <v>7</v>
      </c>
      <c r="G76" s="299">
        <f t="shared" si="61"/>
        <v>60</v>
      </c>
      <c r="H76" s="92">
        <f t="shared" si="62"/>
        <v>30</v>
      </c>
      <c r="I76" s="92">
        <f t="shared" si="63"/>
        <v>30</v>
      </c>
      <c r="J76" s="92">
        <f t="shared" si="64"/>
        <v>0</v>
      </c>
      <c r="K76" s="79">
        <f t="shared" si="65"/>
        <v>0</v>
      </c>
      <c r="L76" s="186">
        <v>30</v>
      </c>
      <c r="M76" s="118">
        <v>30</v>
      </c>
      <c r="N76" s="118"/>
      <c r="O76" s="120"/>
      <c r="P76" s="69">
        <v>0</v>
      </c>
      <c r="Q76" s="92"/>
      <c r="R76" s="92"/>
      <c r="S76" s="120"/>
      <c r="T76" s="149">
        <v>0</v>
      </c>
      <c r="U76" s="118">
        <v>0</v>
      </c>
      <c r="V76" s="118"/>
      <c r="W76" s="124"/>
      <c r="X76" s="69"/>
      <c r="Y76" s="92"/>
      <c r="Z76" s="92"/>
      <c r="AA76" s="124"/>
      <c r="AB76" s="69"/>
      <c r="AC76" s="92"/>
      <c r="AD76" s="92"/>
      <c r="AE76" s="124"/>
      <c r="AF76" s="69"/>
      <c r="AG76" s="92"/>
      <c r="AH76" s="92"/>
      <c r="AI76" s="79"/>
      <c r="AK76" s="312">
        <v>20</v>
      </c>
      <c r="AO76" s="94"/>
      <c r="AP76" s="94"/>
      <c r="AQ76" s="94"/>
      <c r="AR76" s="94" t="e">
        <f>IF(SUM(#REF!)=0,"",#REF!)</f>
        <v>#REF!</v>
      </c>
      <c r="AS76" s="94"/>
      <c r="AT76" s="94"/>
      <c r="AU76" s="94"/>
      <c r="AV76" s="94" t="e">
        <f>IF(SUM(#REF!)=0,"",#REF!)</f>
        <v>#REF!</v>
      </c>
      <c r="AW76" s="94"/>
      <c r="AX76" s="94"/>
      <c r="AY76" s="94"/>
      <c r="AZ76" s="94" t="e">
        <f>IF(SUM(#REF!)=0,"",#REF!)</f>
        <v>#REF!</v>
      </c>
      <c r="BA76" s="94"/>
      <c r="BB76" s="94"/>
      <c r="BC76" s="94"/>
      <c r="BD76" s="94" t="e">
        <f>IF(SUM(#REF!)=0,"",#REF!)</f>
        <v>#REF!</v>
      </c>
      <c r="BE76" s="94"/>
      <c r="BF76" s="94"/>
      <c r="BG76" s="94"/>
      <c r="BH76" s="94" t="e">
        <f>IF(SUM(#REF!)=0,"",#REF!)</f>
        <v>#REF!</v>
      </c>
      <c r="BI76" s="94"/>
      <c r="BJ76" s="94"/>
      <c r="BK76" s="105"/>
    </row>
    <row r="77" spans="1:63" ht="20.100000000000001" customHeight="1">
      <c r="A77" s="77" t="s">
        <v>41</v>
      </c>
      <c r="B77" s="686" t="s">
        <v>73</v>
      </c>
      <c r="C77" s="686"/>
      <c r="D77" s="38">
        <v>1</v>
      </c>
      <c r="E77" s="25">
        <v>1</v>
      </c>
      <c r="F77" s="25">
        <v>6</v>
      </c>
      <c r="G77" s="300">
        <f>SUM(H77:K77)</f>
        <v>45</v>
      </c>
      <c r="H77" s="92">
        <f t="shared" si="62"/>
        <v>15</v>
      </c>
      <c r="I77" s="92">
        <f t="shared" si="63"/>
        <v>30</v>
      </c>
      <c r="J77" s="92">
        <f t="shared" si="64"/>
        <v>0</v>
      </c>
      <c r="K77" s="79">
        <f t="shared" si="65"/>
        <v>0</v>
      </c>
      <c r="L77" s="182"/>
      <c r="M77" s="157">
        <v>0</v>
      </c>
      <c r="N77" s="157"/>
      <c r="O77" s="158"/>
      <c r="P77" s="187">
        <v>15</v>
      </c>
      <c r="Q77" s="127">
        <v>30</v>
      </c>
      <c r="R77" s="127"/>
      <c r="S77" s="120"/>
      <c r="T77" s="149">
        <v>0</v>
      </c>
      <c r="U77" s="127">
        <v>0</v>
      </c>
      <c r="V77" s="157"/>
      <c r="W77" s="158"/>
      <c r="X77" s="182"/>
      <c r="Y77" s="157"/>
      <c r="Z77" s="157"/>
      <c r="AA77" s="158"/>
      <c r="AB77" s="182"/>
      <c r="AC77" s="157"/>
      <c r="AD77" s="157"/>
      <c r="AE77" s="158"/>
      <c r="AF77" s="182"/>
      <c r="AG77" s="157"/>
      <c r="AH77" s="157"/>
      <c r="AI77" s="301"/>
      <c r="AK77" s="312">
        <v>30</v>
      </c>
      <c r="AO77" s="94"/>
      <c r="AP77" s="94"/>
      <c r="AQ77" s="94"/>
      <c r="AR77" s="94" t="e">
        <f>IF(SUM(#REF!)=0,"",#REF!)</f>
        <v>#REF!</v>
      </c>
      <c r="AS77" s="94"/>
      <c r="AT77" s="94"/>
      <c r="AU77" s="94"/>
      <c r="AV77" s="94" t="e">
        <f>IF(SUM(#REF!)=0,"",#REF!)</f>
        <v>#REF!</v>
      </c>
      <c r="AW77" s="94"/>
      <c r="AX77" s="94"/>
      <c r="AY77" s="94"/>
      <c r="AZ77" s="94" t="e">
        <f>IF(SUM(#REF!)=0,"",#REF!)</f>
        <v>#REF!</v>
      </c>
      <c r="BA77" s="94"/>
      <c r="BB77" s="94"/>
      <c r="BC77" s="94"/>
      <c r="BD77" s="94" t="e">
        <f>IF(SUM(#REF!)=0,"",#REF!)</f>
        <v>#REF!</v>
      </c>
      <c r="BE77" s="94"/>
      <c r="BF77" s="94"/>
      <c r="BG77" s="94"/>
      <c r="BH77" s="94" t="e">
        <f>IF(SUM(#REF!)=0,"",#REF!)</f>
        <v>#REF!</v>
      </c>
      <c r="BI77" s="94"/>
      <c r="BJ77" s="94"/>
      <c r="BK77" s="105"/>
    </row>
    <row r="78" spans="1:63" ht="22.35" customHeight="1" thickBot="1">
      <c r="A78" s="77"/>
      <c r="B78" s="686"/>
      <c r="C78" s="686"/>
      <c r="D78" s="40"/>
      <c r="E78" s="19"/>
      <c r="F78" s="19"/>
      <c r="G78" s="300">
        <f>SUM(H78:K78)</f>
        <v>0</v>
      </c>
      <c r="H78" s="92">
        <f t="shared" si="62"/>
        <v>0</v>
      </c>
      <c r="I78" s="92">
        <f t="shared" si="63"/>
        <v>0</v>
      </c>
      <c r="J78" s="92">
        <f t="shared" si="64"/>
        <v>0</v>
      </c>
      <c r="K78" s="79">
        <f t="shared" si="65"/>
        <v>0</v>
      </c>
      <c r="L78" s="215"/>
      <c r="M78" s="189"/>
      <c r="N78" s="189"/>
      <c r="O78" s="190"/>
      <c r="P78" s="188"/>
      <c r="Q78" s="189"/>
      <c r="R78" s="189"/>
      <c r="S78" s="120"/>
      <c r="T78" s="149">
        <v>0</v>
      </c>
      <c r="U78" s="191"/>
      <c r="V78" s="191"/>
      <c r="W78" s="192"/>
      <c r="X78" s="69"/>
      <c r="Y78" s="92"/>
      <c r="Z78" s="189"/>
      <c r="AA78" s="190"/>
      <c r="AB78" s="188"/>
      <c r="AC78" s="191"/>
      <c r="AD78" s="191"/>
      <c r="AE78" s="192"/>
      <c r="AF78" s="193"/>
      <c r="AG78" s="189"/>
      <c r="AH78" s="189"/>
      <c r="AI78" s="387"/>
      <c r="AO78" s="94"/>
      <c r="AP78" s="94"/>
      <c r="AQ78" s="94"/>
      <c r="AR78" s="94" t="e">
        <f>IF(SUM(#REF!)=0,"",#REF!)</f>
        <v>#REF!</v>
      </c>
      <c r="AS78" s="94"/>
      <c r="AT78" s="94"/>
      <c r="AU78" s="94"/>
      <c r="AV78" s="94" t="e">
        <f>IF(SUM(#REF!)=0,"",#REF!)</f>
        <v>#REF!</v>
      </c>
      <c r="AW78" s="94"/>
      <c r="AX78" s="94"/>
      <c r="AY78" s="94"/>
      <c r="AZ78" s="94" t="e">
        <f>IF(SUM(#REF!)=0,"",#REF!)</f>
        <v>#REF!</v>
      </c>
      <c r="BA78" s="94"/>
      <c r="BB78" s="94"/>
      <c r="BC78" s="94"/>
      <c r="BD78" s="94" t="e">
        <f>IF(SUM(#REF!)=0,"",#REF!)</f>
        <v>#REF!</v>
      </c>
      <c r="BE78" s="94"/>
      <c r="BF78" s="94"/>
      <c r="BG78" s="94"/>
      <c r="BH78" s="94" t="e">
        <f>IF(SUM(#REF!)=0,"",#REF!)</f>
        <v>#REF!</v>
      </c>
      <c r="BI78" s="94"/>
      <c r="BJ78" s="94"/>
      <c r="BK78" s="105"/>
    </row>
    <row r="79" spans="1:63" ht="20.100000000000001" customHeight="1" thickTop="1" thickBot="1">
      <c r="A79" s="388"/>
      <c r="B79" s="558" t="s">
        <v>44</v>
      </c>
      <c r="C79" s="558"/>
      <c r="D79" s="671">
        <f t="shared" ref="D79:AI79" si="66">SUM(D71:D78)</f>
        <v>6</v>
      </c>
      <c r="E79" s="560">
        <f>SUM(E71:E78)</f>
        <v>8</v>
      </c>
      <c r="F79" s="561">
        <f>SUM(F71:F78)</f>
        <v>39</v>
      </c>
      <c r="G79" s="562">
        <f>SUM(G71:G78)</f>
        <v>330</v>
      </c>
      <c r="H79" s="563">
        <f t="shared" si="66"/>
        <v>165</v>
      </c>
      <c r="I79" s="563">
        <f t="shared" si="66"/>
        <v>165</v>
      </c>
      <c r="J79" s="563">
        <f t="shared" si="66"/>
        <v>0</v>
      </c>
      <c r="K79" s="564">
        <f t="shared" si="66"/>
        <v>0</v>
      </c>
      <c r="L79" s="197">
        <f t="shared" si="66"/>
        <v>90</v>
      </c>
      <c r="M79" s="195">
        <f t="shared" si="66"/>
        <v>75</v>
      </c>
      <c r="N79" s="195">
        <f t="shared" si="66"/>
        <v>0</v>
      </c>
      <c r="O79" s="196">
        <f t="shared" si="66"/>
        <v>0</v>
      </c>
      <c r="P79" s="194">
        <f t="shared" si="66"/>
        <v>60</v>
      </c>
      <c r="Q79" s="195">
        <f t="shared" si="66"/>
        <v>75</v>
      </c>
      <c r="R79" s="195">
        <f t="shared" si="66"/>
        <v>0</v>
      </c>
      <c r="S79" s="196">
        <f t="shared" si="66"/>
        <v>0</v>
      </c>
      <c r="T79" s="197">
        <f t="shared" si="66"/>
        <v>15</v>
      </c>
      <c r="U79" s="195">
        <f t="shared" si="66"/>
        <v>15</v>
      </c>
      <c r="V79" s="195">
        <f t="shared" si="66"/>
        <v>0</v>
      </c>
      <c r="W79" s="198">
        <f t="shared" si="66"/>
        <v>0</v>
      </c>
      <c r="X79" s="194">
        <f t="shared" si="66"/>
        <v>0</v>
      </c>
      <c r="Y79" s="195">
        <f t="shared" si="66"/>
        <v>0</v>
      </c>
      <c r="Z79" s="195">
        <f t="shared" si="66"/>
        <v>0</v>
      </c>
      <c r="AA79" s="196">
        <f t="shared" si="66"/>
        <v>0</v>
      </c>
      <c r="AB79" s="197">
        <f t="shared" si="66"/>
        <v>0</v>
      </c>
      <c r="AC79" s="195">
        <f t="shared" si="66"/>
        <v>0</v>
      </c>
      <c r="AD79" s="195">
        <f t="shared" si="66"/>
        <v>0</v>
      </c>
      <c r="AE79" s="198">
        <f t="shared" si="66"/>
        <v>0</v>
      </c>
      <c r="AF79" s="194">
        <f t="shared" si="66"/>
        <v>0</v>
      </c>
      <c r="AG79" s="195">
        <f t="shared" si="66"/>
        <v>0</v>
      </c>
      <c r="AH79" s="195">
        <f t="shared" si="66"/>
        <v>0</v>
      </c>
      <c r="AI79" s="389">
        <f t="shared" si="66"/>
        <v>0</v>
      </c>
      <c r="AO79" s="94"/>
      <c r="AP79" s="94"/>
      <c r="AQ79" s="94"/>
      <c r="AR79" s="94" t="e">
        <f>IF(SUM(#REF!)=0,"",#REF!)</f>
        <v>#REF!</v>
      </c>
      <c r="AS79" s="94"/>
      <c r="AT79" s="94"/>
      <c r="AU79" s="94"/>
      <c r="AV79" s="94" t="e">
        <f>IF(SUM(#REF!)=0,"",#REF!)</f>
        <v>#REF!</v>
      </c>
      <c r="AW79" s="94"/>
      <c r="AX79" s="94"/>
      <c r="AY79" s="94"/>
      <c r="AZ79" s="94" t="e">
        <f>IF(SUM(#REF!)=0,"",#REF!)</f>
        <v>#REF!</v>
      </c>
      <c r="BA79" s="94"/>
      <c r="BB79" s="94"/>
      <c r="BC79" s="94"/>
      <c r="BD79" s="94" t="e">
        <f>IF(SUM(#REF!)=0,"",#REF!)</f>
        <v>#REF!</v>
      </c>
      <c r="BE79" s="94"/>
      <c r="BF79" s="94"/>
      <c r="BG79" s="94"/>
      <c r="BH79" s="94" t="e">
        <f>IF(SUM(#REF!)=0,"",#REF!)</f>
        <v>#REF!</v>
      </c>
      <c r="BI79" s="94"/>
      <c r="BJ79" s="94"/>
      <c r="BK79" s="105"/>
    </row>
    <row r="80" spans="1:63" ht="20.100000000000001" customHeight="1" thickTop="1" thickBot="1">
      <c r="A80" s="379"/>
      <c r="B80" s="558"/>
      <c r="C80" s="558"/>
      <c r="D80" s="671"/>
      <c r="E80" s="560"/>
      <c r="F80" s="561"/>
      <c r="G80" s="836"/>
      <c r="H80" s="837"/>
      <c r="I80" s="837"/>
      <c r="J80" s="837"/>
      <c r="K80" s="838"/>
      <c r="L80" s="678">
        <f>SUM(L79:O79)</f>
        <v>165</v>
      </c>
      <c r="M80" s="673"/>
      <c r="N80" s="673"/>
      <c r="O80" s="673"/>
      <c r="P80" s="673">
        <f>SUM(P79:S79)</f>
        <v>135</v>
      </c>
      <c r="Q80" s="673"/>
      <c r="R80" s="673"/>
      <c r="S80" s="673"/>
      <c r="T80" s="673">
        <f>SUM(T79:W79)</f>
        <v>30</v>
      </c>
      <c r="U80" s="673"/>
      <c r="V80" s="673"/>
      <c r="W80" s="673"/>
      <c r="X80" s="673">
        <f>SUM(X79:AA79)</f>
        <v>0</v>
      </c>
      <c r="Y80" s="673"/>
      <c r="Z80" s="673"/>
      <c r="AA80" s="673"/>
      <c r="AB80" s="673">
        <f>SUM(AB79:AE79)</f>
        <v>0</v>
      </c>
      <c r="AC80" s="673"/>
      <c r="AD80" s="673"/>
      <c r="AE80" s="673"/>
      <c r="AF80" s="673">
        <f>SUM(AF79:AI79)</f>
        <v>0</v>
      </c>
      <c r="AG80" s="673"/>
      <c r="AH80" s="673"/>
      <c r="AI80" s="675"/>
      <c r="AJ80" s="1" t="b">
        <f>SUM(L80:AI80)=G79</f>
        <v>1</v>
      </c>
      <c r="AO80" s="106"/>
      <c r="AP80" s="106"/>
      <c r="AQ80" s="106"/>
      <c r="AR80" s="106" t="e">
        <f>IF(SUM(#REF!)=0,"",#REF!)</f>
        <v>#REF!</v>
      </c>
      <c r="AS80" s="106"/>
      <c r="AT80" s="106"/>
      <c r="AU80" s="106"/>
      <c r="AV80" s="106" t="e">
        <f>IF(SUM(#REF!)=0,"",#REF!)</f>
        <v>#REF!</v>
      </c>
      <c r="AW80" s="106"/>
      <c r="AX80" s="106"/>
      <c r="AY80" s="106"/>
      <c r="AZ80" s="106" t="e">
        <f>IF(SUM(#REF!)=0,"",#REF!)</f>
        <v>#REF!</v>
      </c>
      <c r="BA80" s="106"/>
      <c r="BB80" s="106"/>
      <c r="BC80" s="106"/>
      <c r="BD80" s="106" t="e">
        <f>IF(SUM(#REF!)=0,"",#REF!)</f>
        <v>#REF!</v>
      </c>
      <c r="BE80" s="106"/>
      <c r="BF80" s="106"/>
      <c r="BG80" s="106"/>
      <c r="BH80" s="106" t="e">
        <f>IF(SUM(#REF!)=0,"",#REF!)</f>
        <v>#REF!</v>
      </c>
      <c r="BI80" s="106"/>
      <c r="BJ80" s="106"/>
      <c r="BK80" s="107"/>
    </row>
    <row r="81" spans="1:63" ht="20.100000000000001" customHeight="1" thickBot="1">
      <c r="A81" s="536" t="s">
        <v>74</v>
      </c>
      <c r="B81" s="537"/>
      <c r="C81" s="537"/>
      <c r="D81" s="681" t="s">
        <v>64</v>
      </c>
      <c r="E81" s="539" t="s">
        <v>22</v>
      </c>
      <c r="F81" s="682" t="s">
        <v>23</v>
      </c>
      <c r="G81" s="829" t="s">
        <v>14</v>
      </c>
      <c r="H81" s="839" t="s">
        <v>24</v>
      </c>
      <c r="I81" s="839" t="s">
        <v>25</v>
      </c>
      <c r="J81" s="839" t="s">
        <v>26</v>
      </c>
      <c r="K81" s="840" t="s">
        <v>27</v>
      </c>
      <c r="L81" s="531" t="s">
        <v>163</v>
      </c>
      <c r="M81" s="531"/>
      <c r="N81" s="531"/>
      <c r="O81" s="531"/>
      <c r="P81" s="531" t="s">
        <v>164</v>
      </c>
      <c r="Q81" s="531"/>
      <c r="R81" s="531"/>
      <c r="S81" s="531"/>
      <c r="T81" s="531" t="s">
        <v>165</v>
      </c>
      <c r="U81" s="531"/>
      <c r="V81" s="531"/>
      <c r="W81" s="531"/>
      <c r="X81" s="531" t="s">
        <v>166</v>
      </c>
      <c r="Y81" s="531"/>
      <c r="Z81" s="531"/>
      <c r="AA81" s="531"/>
      <c r="AB81" s="531" t="s">
        <v>167</v>
      </c>
      <c r="AC81" s="531"/>
      <c r="AD81" s="531"/>
      <c r="AE81" s="531"/>
      <c r="AF81" s="531" t="s">
        <v>168</v>
      </c>
      <c r="AG81" s="531"/>
      <c r="AH81" s="531"/>
      <c r="AI81" s="685"/>
    </row>
    <row r="82" spans="1:63" ht="20.100000000000001" customHeight="1" thickBot="1">
      <c r="A82" s="536"/>
      <c r="B82" s="537"/>
      <c r="C82" s="537"/>
      <c r="D82" s="681"/>
      <c r="E82" s="539"/>
      <c r="F82" s="682"/>
      <c r="G82" s="829"/>
      <c r="H82" s="525"/>
      <c r="I82" s="525"/>
      <c r="J82" s="525"/>
      <c r="K82" s="580"/>
      <c r="L82" s="523" t="s">
        <v>24</v>
      </c>
      <c r="M82" s="525" t="s">
        <v>25</v>
      </c>
      <c r="N82" s="519" t="s">
        <v>28</v>
      </c>
      <c r="O82" s="521" t="s">
        <v>29</v>
      </c>
      <c r="P82" s="523" t="s">
        <v>24</v>
      </c>
      <c r="Q82" s="525" t="s">
        <v>25</v>
      </c>
      <c r="R82" s="519" t="s">
        <v>28</v>
      </c>
      <c r="S82" s="521" t="s">
        <v>29</v>
      </c>
      <c r="T82" s="523" t="s">
        <v>24</v>
      </c>
      <c r="U82" s="525" t="s">
        <v>25</v>
      </c>
      <c r="V82" s="519" t="s">
        <v>28</v>
      </c>
      <c r="W82" s="521" t="s">
        <v>29</v>
      </c>
      <c r="X82" s="523" t="s">
        <v>24</v>
      </c>
      <c r="Y82" s="525" t="s">
        <v>25</v>
      </c>
      <c r="Z82" s="519" t="s">
        <v>28</v>
      </c>
      <c r="AA82" s="521" t="s">
        <v>29</v>
      </c>
      <c r="AB82" s="523" t="s">
        <v>24</v>
      </c>
      <c r="AC82" s="525" t="s">
        <v>25</v>
      </c>
      <c r="AD82" s="519" t="s">
        <v>28</v>
      </c>
      <c r="AE82" s="521" t="s">
        <v>29</v>
      </c>
      <c r="AF82" s="523" t="s">
        <v>24</v>
      </c>
      <c r="AG82" s="525" t="s">
        <v>25</v>
      </c>
      <c r="AH82" s="519" t="s">
        <v>28</v>
      </c>
      <c r="AI82" s="527" t="s">
        <v>29</v>
      </c>
      <c r="AO82" s="96"/>
      <c r="AP82" s="96"/>
      <c r="AQ82" s="97"/>
      <c r="AR82" s="95">
        <f>COUNTA(AR4:AR80)-COUNTIF(AR4:AR80,"")</f>
        <v>20</v>
      </c>
      <c r="AS82" s="96"/>
      <c r="AT82" s="96"/>
      <c r="AU82" s="97"/>
      <c r="AV82" s="95">
        <f>COUNTA(AV4:AV80)-COUNTIF(AV4:AV80,"")</f>
        <v>19</v>
      </c>
      <c r="AW82" s="96"/>
      <c r="AX82" s="96"/>
      <c r="AY82" s="97"/>
      <c r="AZ82" s="95">
        <f>COUNTA(AZ4:AZ36)-COUNTIF(AZ4:AZ36,"")</f>
        <v>4</v>
      </c>
      <c r="BA82" s="96"/>
      <c r="BB82" s="96"/>
      <c r="BC82" s="97"/>
      <c r="BD82" s="95">
        <f>COUNTA(BD4:BD36)-COUNTIF(BD4:BD36,"")</f>
        <v>2</v>
      </c>
      <c r="BE82" s="96"/>
      <c r="BF82" s="96"/>
      <c r="BG82" s="97"/>
      <c r="BH82" s="95">
        <f>COUNTA(BH4:BH36)-COUNTIF(BH4:BH36,"")</f>
        <v>0</v>
      </c>
      <c r="BI82" s="96"/>
      <c r="BJ82" s="96"/>
      <c r="BK82" s="97"/>
    </row>
    <row r="83" spans="1:63" ht="20.100000000000001" customHeight="1" thickBot="1">
      <c r="A83" s="536"/>
      <c r="B83" s="537"/>
      <c r="C83" s="537"/>
      <c r="D83" s="681"/>
      <c r="E83" s="539"/>
      <c r="F83" s="682"/>
      <c r="G83" s="829"/>
      <c r="H83" s="525"/>
      <c r="I83" s="525"/>
      <c r="J83" s="525"/>
      <c r="K83" s="580"/>
      <c r="L83" s="523"/>
      <c r="M83" s="525"/>
      <c r="N83" s="519"/>
      <c r="O83" s="521"/>
      <c r="P83" s="523"/>
      <c r="Q83" s="525"/>
      <c r="R83" s="519"/>
      <c r="S83" s="521"/>
      <c r="T83" s="523"/>
      <c r="U83" s="525"/>
      <c r="V83" s="519"/>
      <c r="W83" s="521"/>
      <c r="X83" s="523"/>
      <c r="Y83" s="525"/>
      <c r="Z83" s="519"/>
      <c r="AA83" s="521"/>
      <c r="AB83" s="523"/>
      <c r="AC83" s="525"/>
      <c r="AD83" s="519"/>
      <c r="AE83" s="521"/>
      <c r="AF83" s="523"/>
      <c r="AG83" s="525"/>
      <c r="AH83" s="519"/>
      <c r="AI83" s="527"/>
      <c r="AQ83" s="99"/>
      <c r="AR83" s="98"/>
      <c r="AU83" s="99"/>
      <c r="AV83" s="98"/>
      <c r="AY83" s="99"/>
      <c r="AZ83" s="98" t="s">
        <v>157</v>
      </c>
      <c r="BA83" s="1">
        <f>$AZ$82+COUNTA(AZ37:AZ46)-COUNTIF(AZ37:AZ46,"")</f>
        <v>6</v>
      </c>
      <c r="BC83" s="99"/>
      <c r="BD83" s="98" t="s">
        <v>157</v>
      </c>
      <c r="BE83" s="1">
        <f>$BD$82+COUNTA(BD37:BD46)-COUNTIF(BD37:BD46,"")</f>
        <v>7</v>
      </c>
      <c r="BG83" s="99"/>
      <c r="BH83" s="98" t="s">
        <v>157</v>
      </c>
      <c r="BI83" s="1">
        <f>$BH$82+COUNTA(BH37:BH46)-COUNTIF(BH37:BH46,"")</f>
        <v>4</v>
      </c>
      <c r="BK83" s="99"/>
    </row>
    <row r="84" spans="1:63" ht="20.100000000000001" customHeight="1" thickBot="1">
      <c r="A84" s="536"/>
      <c r="B84" s="537"/>
      <c r="C84" s="537"/>
      <c r="D84" s="683">
        <f t="shared" ref="D84:AI84" si="67">SUM(D30+D79)</f>
        <v>7</v>
      </c>
      <c r="E84" s="668">
        <f>SUM(E30+E79)</f>
        <v>24</v>
      </c>
      <c r="F84" s="668">
        <f t="shared" si="67"/>
        <v>59</v>
      </c>
      <c r="G84" s="830">
        <f t="shared" si="67"/>
        <v>690</v>
      </c>
      <c r="H84" s="831">
        <f t="shared" si="67"/>
        <v>270</v>
      </c>
      <c r="I84" s="831">
        <f t="shared" si="67"/>
        <v>285</v>
      </c>
      <c r="J84" s="831">
        <f t="shared" si="67"/>
        <v>135</v>
      </c>
      <c r="K84" s="831">
        <f t="shared" si="67"/>
        <v>0</v>
      </c>
      <c r="L84" s="164">
        <f t="shared" si="67"/>
        <v>150</v>
      </c>
      <c r="M84" s="165">
        <f>SUM(M30+M79)</f>
        <v>135</v>
      </c>
      <c r="N84" s="165">
        <f t="shared" si="67"/>
        <v>30</v>
      </c>
      <c r="O84" s="167">
        <f t="shared" si="67"/>
        <v>0</v>
      </c>
      <c r="P84" s="168">
        <f t="shared" si="67"/>
        <v>105</v>
      </c>
      <c r="Q84" s="165">
        <f t="shared" si="67"/>
        <v>135</v>
      </c>
      <c r="R84" s="165">
        <f t="shared" si="67"/>
        <v>45</v>
      </c>
      <c r="S84" s="166">
        <f t="shared" si="67"/>
        <v>0</v>
      </c>
      <c r="T84" s="164">
        <f t="shared" si="67"/>
        <v>15</v>
      </c>
      <c r="U84" s="165">
        <f t="shared" si="67"/>
        <v>15</v>
      </c>
      <c r="V84" s="165">
        <f t="shared" si="67"/>
        <v>30</v>
      </c>
      <c r="W84" s="167">
        <f t="shared" si="67"/>
        <v>0</v>
      </c>
      <c r="X84" s="168">
        <f t="shared" si="67"/>
        <v>0</v>
      </c>
      <c r="Y84" s="165">
        <f t="shared" si="67"/>
        <v>0</v>
      </c>
      <c r="Z84" s="165">
        <f t="shared" si="67"/>
        <v>30</v>
      </c>
      <c r="AA84" s="166">
        <f t="shared" si="67"/>
        <v>0</v>
      </c>
      <c r="AB84" s="164">
        <f t="shared" si="67"/>
        <v>0</v>
      </c>
      <c r="AC84" s="165">
        <f t="shared" si="67"/>
        <v>0</v>
      </c>
      <c r="AD84" s="165">
        <f t="shared" si="67"/>
        <v>0</v>
      </c>
      <c r="AE84" s="167">
        <f t="shared" si="67"/>
        <v>0</v>
      </c>
      <c r="AF84" s="168">
        <f t="shared" si="67"/>
        <v>0</v>
      </c>
      <c r="AG84" s="165">
        <f t="shared" si="67"/>
        <v>0</v>
      </c>
      <c r="AH84" s="165">
        <f t="shared" si="67"/>
        <v>0</v>
      </c>
      <c r="AI84" s="380">
        <f t="shared" si="67"/>
        <v>0</v>
      </c>
      <c r="AK84" s="318"/>
      <c r="AQ84" s="99"/>
      <c r="AR84" s="98"/>
      <c r="AU84" s="99"/>
      <c r="AV84" s="98"/>
      <c r="AY84" s="99"/>
      <c r="AZ84" s="98" t="s">
        <v>158</v>
      </c>
      <c r="BA84" s="1">
        <f>$AZ$82+COUNTA(AZ47:AZ58)-COUNTIF(AZ47:AZ58,"")</f>
        <v>6</v>
      </c>
      <c r="BC84" s="99"/>
      <c r="BD84" s="98" t="s">
        <v>158</v>
      </c>
      <c r="BE84" s="1">
        <f>$BD$82+COUNTA(BD47:BD58)-COUNTIF(BD47:BD58,"")</f>
        <v>8</v>
      </c>
      <c r="BG84" s="99"/>
      <c r="BH84" s="98" t="s">
        <v>158</v>
      </c>
      <c r="BI84" s="1">
        <f>$BH$82+COUNTA(BH47:BH58)-COUNTIF(BH47:BH58,"")</f>
        <v>4</v>
      </c>
      <c r="BK84" s="99"/>
    </row>
    <row r="85" spans="1:63" ht="20.100000000000001" customHeight="1" thickBot="1">
      <c r="A85" s="536"/>
      <c r="B85" s="537"/>
      <c r="C85" s="537"/>
      <c r="D85" s="683"/>
      <c r="E85" s="668"/>
      <c r="F85" s="668"/>
      <c r="G85" s="830"/>
      <c r="H85" s="831"/>
      <c r="I85" s="831"/>
      <c r="J85" s="831"/>
      <c r="K85" s="831"/>
      <c r="L85" s="517">
        <f>SUM(L84:O84)</f>
        <v>315</v>
      </c>
      <c r="M85" s="517"/>
      <c r="N85" s="517"/>
      <c r="O85" s="517"/>
      <c r="P85" s="517">
        <f>SUM(P84:S84)</f>
        <v>285</v>
      </c>
      <c r="Q85" s="517"/>
      <c r="R85" s="517"/>
      <c r="S85" s="517"/>
      <c r="T85" s="517">
        <f>SUM(T84:W84)</f>
        <v>60</v>
      </c>
      <c r="U85" s="517"/>
      <c r="V85" s="517"/>
      <c r="W85" s="517"/>
      <c r="X85" s="517">
        <f>SUM(X84:AA84)</f>
        <v>30</v>
      </c>
      <c r="Y85" s="517"/>
      <c r="Z85" s="517"/>
      <c r="AA85" s="517"/>
      <c r="AB85" s="517">
        <f>SUM(AB84:AE84)</f>
        <v>0</v>
      </c>
      <c r="AC85" s="517"/>
      <c r="AD85" s="517"/>
      <c r="AE85" s="517"/>
      <c r="AF85" s="517">
        <f>SUM(AF84:AI84)</f>
        <v>0</v>
      </c>
      <c r="AG85" s="517"/>
      <c r="AH85" s="517"/>
      <c r="AI85" s="529"/>
      <c r="AJ85" s="1" t="b">
        <f>SUM(L85:AI85)=G84</f>
        <v>1</v>
      </c>
      <c r="AK85" s="318"/>
      <c r="AQ85" s="99"/>
      <c r="AR85" s="98"/>
      <c r="AU85" s="99"/>
      <c r="AV85" s="98"/>
      <c r="AY85" s="99"/>
      <c r="AZ85" s="98" t="s">
        <v>159</v>
      </c>
      <c r="BA85" s="1">
        <f>$AZ$82+COUNTA(AZ57:AZ68)-COUNTIF(AZ57:AZ68,"")</f>
        <v>6</v>
      </c>
      <c r="BC85" s="99"/>
      <c r="BD85" s="98" t="s">
        <v>159</v>
      </c>
      <c r="BE85" s="1">
        <f>$BD$82+COUNTA(BD57:BD68)-COUNTIF(BD57:BD68,"")</f>
        <v>8</v>
      </c>
      <c r="BG85" s="99"/>
      <c r="BH85" s="98" t="s">
        <v>159</v>
      </c>
      <c r="BI85" s="1">
        <f>$BH$82+COUNTA(BH57:BH68)-COUNTIF(BH57:BH68,"")</f>
        <v>4</v>
      </c>
      <c r="BK85" s="99"/>
    </row>
    <row r="86" spans="1:63" ht="20.100000000000001" customHeight="1" thickBot="1">
      <c r="A86" s="536"/>
      <c r="B86" s="537"/>
      <c r="C86" s="537"/>
      <c r="D86" s="680" t="s">
        <v>46</v>
      </c>
      <c r="E86" s="680"/>
      <c r="F86" s="680"/>
      <c r="G86" s="547" t="s">
        <v>47</v>
      </c>
      <c r="H86" s="547"/>
      <c r="I86" s="547"/>
      <c r="J86" s="547"/>
      <c r="K86" s="547"/>
      <c r="L86" s="513">
        <f>SUM(L37,IF(SUM(L73:O73)&gt;0,$D73,0),IF(SUM(L72:O72)&gt;0,$D72,0),IF(SUM(L74:O74)&gt;0,$D74,0),IF(SUM(L75:O75)&gt;0,$D75,0),IF(SUM(L76:O76)&gt;0,$D76,0),IF(SUM(L77:O77)&gt;0,$D77,0),IF(SUM(L78:O78)&gt;0,$D78,0),IF(SUM(L71:O71)&gt;0,$D71,0))</f>
        <v>4</v>
      </c>
      <c r="M86" s="514"/>
      <c r="N86" s="514"/>
      <c r="O86" s="515"/>
      <c r="P86" s="513">
        <f>SUM(P37,IF(SUM(P73:S73)&gt;0,$D73,0),IF(SUM(P72:S72)&gt;0,$D72,0),IF(SUM(P74:S74)&gt;0,$D74,0),IF(SUM(P75:S75)&gt;0,$D75,0),IF(SUM(P76:S76)&gt;0,$D76,0),IF(SUM(P77:S77)&gt;0,$D77,0),IF(SUM(P78:S78)&gt;0,$D78,0),IF(SUM(P71:S71)&gt;0,$D71,0))</f>
        <v>3</v>
      </c>
      <c r="Q86" s="514"/>
      <c r="R86" s="514"/>
      <c r="S86" s="515"/>
      <c r="T86" s="513">
        <f>SUM(T37,IF(SUM(T73:W73)&gt;0,$D73,0),IF(SUM(T72:W72)&gt;0,$D72,0),IF(SUM(T74:W74)&gt;0,$D74,0),IF(SUM(T75:W75)&gt;0,$D75,0),IF(SUM(T76:W76)&gt;0,$D76,0),IF(SUM(T77:W77)&gt;0,$D77,0),IF(SUM(T78:W78)&gt;0,$D78,0),IF(SUM(T71:W71)&gt;0,$D71,0))</f>
        <v>0</v>
      </c>
      <c r="U86" s="514"/>
      <c r="V86" s="514"/>
      <c r="W86" s="515"/>
      <c r="X86" s="513">
        <f>SUM(X37,IF(SUM(X73:AA73)&gt;0,$D73,0),IF(SUM(X72:AA72)&gt;0,$D72,0),IF(SUM(X74:AA74)&gt;0,$D74,0),IF(SUM(X75:AA75)&gt;0,$D75,0),IF(SUM(X76:AA76)&gt;0,$D76,0),IF(SUM(X77:AA77)&gt;0,$D77,0),IF(SUM(X78:AA78)&gt;0,$D78,0),IF(SUM(X71:AA71)&gt;0,$D71,0))</f>
        <v>0</v>
      </c>
      <c r="Y86" s="514"/>
      <c r="Z86" s="514"/>
      <c r="AA86" s="515"/>
      <c r="AB86" s="513">
        <f>SUM(AB37,IF(SUM(AB73:AE73)&gt;0,$D73,0),IF(SUM(AB72:AE72)&gt;0,$D72,0),IF(SUM(AB74:AE74)&gt;0,$D74,0),IF(SUM(AB75:AE75)&gt;0,$D75,0),IF(SUM(AB76:AE76)&gt;0,$D76,0),IF(SUM(AB77:AE77)&gt;0,$D77,0),IF(SUM(AB78:AE78)&gt;0,$D78,0),IF(SUM(AB71:AE71)&gt;0,$D71,0))</f>
        <v>0</v>
      </c>
      <c r="AC86" s="514"/>
      <c r="AD86" s="514"/>
      <c r="AE86" s="515"/>
      <c r="AF86" s="513">
        <f>SUM(AF37,IF(SUM(AF73:AI73)&gt;0,$D73,0),IF(SUM(AF72:AI72)&gt;0,$D72,0),IF(SUM(AF74:AI74)&gt;0,$D74,0),IF(SUM(AF75:AI75)&gt;0,$D75,0),IF(SUM(AF76:AI76)&gt;0,$D76,0),IF(SUM(AF77:AI77)&gt;0,$D77,0),IF(SUM(AF78:AI78)&gt;0,$D78,0),IF(SUM(AF71:AI71)&gt;0,$D71,0))</f>
        <v>0</v>
      </c>
      <c r="AG86" s="514"/>
      <c r="AH86" s="514"/>
      <c r="AI86" s="515"/>
      <c r="AJ86" s="91">
        <f>SUM(L86:AI86)</f>
        <v>7</v>
      </c>
      <c r="AK86" s="312" t="b">
        <f>AJ86=D84</f>
        <v>1</v>
      </c>
      <c r="AO86" s="101"/>
      <c r="AP86" s="101"/>
      <c r="AQ86" s="102"/>
      <c r="AR86" s="100"/>
      <c r="AS86" s="101"/>
      <c r="AT86" s="101"/>
      <c r="AU86" s="102"/>
      <c r="AV86" s="100"/>
      <c r="AW86" s="101"/>
      <c r="AX86" s="101"/>
      <c r="AY86" s="102"/>
      <c r="AZ86" s="100" t="s">
        <v>160</v>
      </c>
      <c r="BA86" s="101">
        <f>$AZ$82+COUNTA(AZ69:AZ80)-COUNTIF(AZ69:AZ80,"")</f>
        <v>16</v>
      </c>
      <c r="BB86" s="101"/>
      <c r="BC86" s="102"/>
      <c r="BD86" s="100" t="s">
        <v>160</v>
      </c>
      <c r="BE86" s="101">
        <f>$BD$82+COUNTA(BD69:BD80)-COUNTIF(BD69:BD80,"")</f>
        <v>14</v>
      </c>
      <c r="BF86" s="101"/>
      <c r="BG86" s="102"/>
      <c r="BH86" s="100" t="s">
        <v>160</v>
      </c>
      <c r="BI86" s="101">
        <f>$BH$82+COUNTA(BH69:BH80)-COUNTIF(BH69:BH80,"")</f>
        <v>12</v>
      </c>
      <c r="BJ86" s="101"/>
      <c r="BK86" s="102"/>
    </row>
    <row r="87" spans="1:63" ht="20.100000000000001" customHeight="1" thickBot="1">
      <c r="A87" s="536"/>
      <c r="B87" s="537"/>
      <c r="C87" s="537"/>
      <c r="D87" s="680"/>
      <c r="E87" s="680"/>
      <c r="F87" s="680"/>
      <c r="G87" s="518" t="s">
        <v>48</v>
      </c>
      <c r="H87" s="518"/>
      <c r="I87" s="518"/>
      <c r="J87" s="518"/>
      <c r="K87" s="518"/>
      <c r="L87" s="513">
        <f>SUM(L38,IF(SUM(L74:O74)&gt;0,$E74,0),IF(SUM(L73:O73)&gt;0,$E73,0),IF(SUM(L75:O75)&gt;0,$E75,0),IF(SUM(L76:O76)&gt;0,$E76,0),IF(SUM(L77:O77)&gt;0,$E77,0),IF(SUM(L78:O78)&gt;0,$E78,0),IF(SUM(L71:O71)&gt;0,$E71,0),IF(SUM(L72:O72)&gt;0,$E72,0))</f>
        <v>10</v>
      </c>
      <c r="M87" s="514"/>
      <c r="N87" s="514"/>
      <c r="O87" s="515"/>
      <c r="P87" s="513">
        <f>SUM(P38,IF(SUM(P74:S74)&gt;0,$E74,0),IF(SUM(P73:S73)&gt;0,$E73,0),IF(SUM(P75:S75)&gt;0,$E75,0),IF(SUM(P76:S76)&gt;0,$E76,0),IF(SUM(P77:S77)&gt;0,$E77,0),IF(SUM(P78:S78)&gt;0,$E78,0),IF(SUM(P71:S71)&gt;0,$E71,0),IF(SUM(P72:S72)&gt;0,$E72,0))</f>
        <v>10</v>
      </c>
      <c r="Q87" s="514"/>
      <c r="R87" s="514"/>
      <c r="S87" s="515"/>
      <c r="T87" s="513">
        <f>SUM(T38,IF(SUM(T74:W74)&gt;0,$E74,0),IF(SUM(T73:W73)&gt;0,$E73,0),IF(SUM(T75:W75)&gt;0,$E75,0),IF(SUM(T76:W76)&gt;0,$E76,0),IF(SUM(T77:W77)&gt;0,$E77,0),IF(SUM(T78:W78)&gt;0,$E78,0),IF(SUM(T71:W71)&gt;0,$E71,0),IF(SUM(T72:W72)&gt;0,$E72,0))</f>
        <v>3</v>
      </c>
      <c r="U87" s="514"/>
      <c r="V87" s="514"/>
      <c r="W87" s="515"/>
      <c r="X87" s="513">
        <f>SUM(X38,IF(SUM(X74:AA74)&gt;0,$E74,0),IF(SUM(X73:AA73)&gt;0,$E73,0),IF(SUM(X75:AA75)&gt;0,$E75,0),IF(SUM(X76:AA76)&gt;0,$E76,0),IF(SUM(X77:AA77)&gt;0,$E77,0),IF(SUM(X78:AA78)&gt;0,$E78,0),IF(SUM(X71:AA71)&gt;0,$E71,0),IF(SUM(X72:AA72)&gt;0,$E72,0))</f>
        <v>1</v>
      </c>
      <c r="Y87" s="514"/>
      <c r="Z87" s="514"/>
      <c r="AA87" s="515"/>
      <c r="AB87" s="513">
        <f>SUM(AB38,IF(SUM(AB74:AE74)&gt;0,$E74,0),IF(SUM(AB73:AE73)&gt;0,$E73,0),IF(SUM(AB75:AE75)&gt;0,$E75,0),IF(SUM(AB76:AE76)&gt;0,$E76,0),IF(SUM(AB77:AE77)&gt;0,$E77,0),IF(SUM(AB78:AE78)&gt;0,$E78,0),IF(SUM(AB71:AE71)&gt;0,$E71,0),IF(SUM(AB72:AE72)&gt;0,$E72,0))</f>
        <v>0</v>
      </c>
      <c r="AC87" s="514"/>
      <c r="AD87" s="514"/>
      <c r="AE87" s="515"/>
      <c r="AF87" s="513">
        <f>SUM(AF38,IF(SUM(AF74:AI74)&gt;0,$E74,0),IF(SUM(AF73:AI73)&gt;0,$E73,0),IF(SUM(AF75:AI75)&gt;0,$E75,0),IF(SUM(AF76:AI76)&gt;0,$E76,0),IF(SUM(AF77:AI77)&gt;0,$E77,0),IF(SUM(AF78:AI78)&gt;0,$E78,0),IF(SUM(AF71:AI71)&gt;0,$E71,0),IF(SUM(AF72:AI72)&gt;0,$E72,0))</f>
        <v>0</v>
      </c>
      <c r="AG87" s="514"/>
      <c r="AH87" s="514"/>
      <c r="AI87" s="515"/>
      <c r="AJ87" s="91">
        <f>SUM(L87:AI87)</f>
        <v>24</v>
      </c>
      <c r="AK87" s="312" t="b">
        <f>AJ87=E84</f>
        <v>1</v>
      </c>
      <c r="AO87" s="54"/>
      <c r="AP87" s="54"/>
      <c r="AQ87" s="54"/>
    </row>
    <row r="88" spans="1:63" ht="20.100000000000001" customHeight="1" thickBot="1">
      <c r="A88" s="536"/>
      <c r="B88" s="537"/>
      <c r="C88" s="537"/>
      <c r="D88" s="680"/>
      <c r="E88" s="680"/>
      <c r="F88" s="680"/>
      <c r="G88" s="548" t="s">
        <v>23</v>
      </c>
      <c r="H88" s="548"/>
      <c r="I88" s="548"/>
      <c r="J88" s="548"/>
      <c r="K88" s="548"/>
      <c r="L88" s="507">
        <f>SUM(L39,IF(SUM(L75:O75)&gt;0,$F75,0),IF(SUM(L74:O74)&gt;0,$F74,0),IF(SUM(L76:O76)&gt;0,$F76,0),IF(SUM(L77:O77)&gt;0,$F77,0),IF(SUM(L78:O78)&gt;0,$F78,0),IF(SUM(L72:O72)&gt;0,$F72,0),IF(SUM(L71:O71)&gt;0,$F71,0),IF(SUM(L73:O73)&gt;0,$F73,0))</f>
        <v>30</v>
      </c>
      <c r="M88" s="508"/>
      <c r="N88" s="508"/>
      <c r="O88" s="509"/>
      <c r="P88" s="507">
        <f>SUM(P39,IF(SUM(P75:S75)&gt;0,$F75,0),IF(SUM(P74:S74)&gt;0,$F74,0),IF(SUM(P76:S76)&gt;0,$F76,0),IF(SUM(P77:S77)&gt;0,$F77,0),IF(SUM(P78:S78)&gt;0,$F78,0),IF(SUM(P72:S72)&gt;0,$F72,0),IF(SUM(P71:S71)&gt;0,$F71,0),IF(SUM(P73:S73)&gt;0,$F73,0))</f>
        <v>23</v>
      </c>
      <c r="Q88" s="508"/>
      <c r="R88" s="508"/>
      <c r="S88" s="509"/>
      <c r="T88" s="507">
        <f>SUM(T39,IF(SUM(T75:W75)&gt;0,$F75,0),IF(SUM(T74:W74)&gt;0,$F74,0),IF(SUM(T76:W76)&gt;0,$F76,0),IF(SUM(T77:W77)&gt;0,$F77,0),IF(SUM(T78:W78)&gt;0,$F78,0),IF(SUM(T72:W72)&gt;0,$F72,0),IF(SUM(T71:W71)&gt;0,$F71,0),IF(SUM(T73:W73)&gt;0,$F73,0))</f>
        <v>4</v>
      </c>
      <c r="U88" s="508"/>
      <c r="V88" s="508"/>
      <c r="W88" s="509"/>
      <c r="X88" s="507">
        <f>SUM(X39,IF(SUM(X75:AA75)&gt;0,$F75,0),IF(SUM(X74:AA74)&gt;0,$F74,0),IF(SUM(X76:AA76)&gt;0,$F76,0),IF(SUM(X77:AA77)&gt;0,$F77,0),IF(SUM(X78:AA78)&gt;0,$F78,0),IF(SUM(X72:AA72)&gt;0,$F72,0),IF(SUM(X71:AA71)&gt;0,$F71,0),IF(SUM(X73:AA73)&gt;0,$F73,0))</f>
        <v>2</v>
      </c>
      <c r="Y88" s="508"/>
      <c r="Z88" s="508"/>
      <c r="AA88" s="509"/>
      <c r="AB88" s="507">
        <f>SUM(AB39,IF(SUM(AB75:AE75)&gt;0,$F75,0),IF(SUM(AB74:AE74)&gt;0,$F74,0),IF(SUM(AB76:AE76)&gt;0,$F76,0),IF(SUM(AB77:AE77)&gt;0,$F77,0),IF(SUM(AB78:AE78)&gt;0,$F78,0),IF(SUM(AB72:AE72)&gt;0,$F72,0),IF(SUM(AB71:AE71)&gt;0,$F71,0),IF(SUM(AB73:AE73)&gt;0,$F73,0))</f>
        <v>0</v>
      </c>
      <c r="AC88" s="508"/>
      <c r="AD88" s="508"/>
      <c r="AE88" s="509"/>
      <c r="AF88" s="507">
        <f>SUM(AF39,IF(SUM(AF75:AI75)&gt;0,$F75,0),IF(SUM(AF74:AI74)&gt;0,$F74,0),IF(SUM(AF76:AI76)&gt;0,$F76,0),IF(SUM(AF77:AI77)&gt;0,$F77,0),IF(SUM(AF78:AI78)&gt;0,$F78,0),IF(SUM(AF72:AI72)&gt;0,$F72,0),IF(SUM(AF71:AI71)&gt;0,$F71,0),IF(SUM(AF73:AI73)&gt;0,$F73,0))</f>
        <v>0</v>
      </c>
      <c r="AG88" s="508"/>
      <c r="AH88" s="508"/>
      <c r="AI88" s="509"/>
      <c r="AJ88" s="91">
        <f>SUM(L88:AI88)</f>
        <v>59</v>
      </c>
      <c r="AK88" s="312" t="b">
        <f>AJ88=F84</f>
        <v>1</v>
      </c>
      <c r="AO88" s="54"/>
      <c r="AP88" s="54"/>
      <c r="AQ88" s="54"/>
      <c r="AR88" s="846">
        <f t="shared" ref="AR88:BK88" si="68">P196</f>
        <v>360</v>
      </c>
      <c r="AS88" s="846">
        <f t="shared" si="68"/>
        <v>0</v>
      </c>
      <c r="AT88" s="846">
        <f t="shared" si="68"/>
        <v>0</v>
      </c>
      <c r="AU88" s="846">
        <f t="shared" si="68"/>
        <v>0</v>
      </c>
      <c r="AV88" s="846">
        <f t="shared" si="68"/>
        <v>345</v>
      </c>
      <c r="AW88" s="846">
        <f t="shared" si="68"/>
        <v>0</v>
      </c>
      <c r="AX88" s="846">
        <f t="shared" si="68"/>
        <v>0</v>
      </c>
      <c r="AY88" s="846">
        <f t="shared" si="68"/>
        <v>0</v>
      </c>
      <c r="AZ88" s="846">
        <f t="shared" si="68"/>
        <v>315</v>
      </c>
      <c r="BA88" s="846">
        <f t="shared" si="68"/>
        <v>0</v>
      </c>
      <c r="BB88" s="846">
        <f t="shared" si="68"/>
        <v>0</v>
      </c>
      <c r="BC88" s="846">
        <f t="shared" si="68"/>
        <v>0</v>
      </c>
      <c r="BD88" s="846">
        <f t="shared" si="68"/>
        <v>330</v>
      </c>
      <c r="BE88" s="846">
        <f t="shared" si="68"/>
        <v>0</v>
      </c>
      <c r="BF88" s="846">
        <f t="shared" si="68"/>
        <v>0</v>
      </c>
      <c r="BG88" s="846">
        <f t="shared" si="68"/>
        <v>0</v>
      </c>
      <c r="BH88" s="846">
        <f t="shared" si="68"/>
        <v>165</v>
      </c>
      <c r="BI88" s="846">
        <f t="shared" si="68"/>
        <v>0</v>
      </c>
      <c r="BJ88" s="846">
        <f t="shared" si="68"/>
        <v>0</v>
      </c>
      <c r="BK88" s="846">
        <f t="shared" si="68"/>
        <v>0</v>
      </c>
    </row>
    <row r="89" spans="1:63" ht="20.100000000000001" customHeight="1">
      <c r="A89" s="381" t="s">
        <v>49</v>
      </c>
      <c r="B89" s="27"/>
      <c r="C89" s="27"/>
      <c r="D89" s="27"/>
      <c r="E89" s="49"/>
      <c r="F89" s="49"/>
      <c r="G89" s="169"/>
      <c r="H89" s="169"/>
      <c r="I89" s="169"/>
      <c r="J89" s="169"/>
      <c r="K89" s="169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X89" s="370"/>
      <c r="Y89" s="371"/>
      <c r="Z89" s="371"/>
      <c r="AA89" s="371"/>
      <c r="AB89" s="371"/>
      <c r="AC89" s="371"/>
      <c r="AD89" s="371"/>
      <c r="AE89" s="371"/>
      <c r="AF89" s="336"/>
      <c r="AG89" s="336"/>
      <c r="AH89" s="336"/>
      <c r="AI89" s="354"/>
      <c r="AK89" s="318"/>
      <c r="AO89" s="54"/>
      <c r="AP89" s="54"/>
      <c r="AQ89" s="54"/>
      <c r="AR89" s="846">
        <f>P249</f>
        <v>360</v>
      </c>
      <c r="AS89" s="846"/>
      <c r="AT89" s="846"/>
      <c r="AU89" s="846"/>
      <c r="AV89" s="846">
        <f>T249</f>
        <v>345</v>
      </c>
      <c r="AW89" s="846"/>
      <c r="AX89" s="846"/>
      <c r="AY89" s="846"/>
      <c r="AZ89" s="846">
        <f>X249</f>
        <v>315</v>
      </c>
      <c r="BA89" s="846"/>
      <c r="BB89" s="846"/>
      <c r="BC89" s="846"/>
      <c r="BD89" s="846">
        <f>AB249</f>
        <v>330</v>
      </c>
      <c r="BE89" s="846"/>
      <c r="BF89" s="846"/>
      <c r="BG89" s="846"/>
      <c r="BH89" s="846">
        <f>AF249</f>
        <v>165</v>
      </c>
      <c r="BI89" s="846"/>
      <c r="BJ89" s="846"/>
      <c r="BK89" s="846"/>
    </row>
    <row r="90" spans="1:63" ht="20.100000000000001" customHeight="1">
      <c r="A90" s="382"/>
      <c r="B90" s="140" t="str">
        <f>$B$41</f>
        <v xml:space="preserve">1. Dla studentów I roku studiów stacjonarnych I stopnia wszystkie formy zajęć dydaktycznych przewidziane w planie studiów są obowiązkowe. </v>
      </c>
      <c r="C90" s="27"/>
      <c r="D90" s="27"/>
      <c r="E90" s="27"/>
      <c r="F90" s="27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X90" s="343"/>
      <c r="Y90" s="63" t="str">
        <f>Y41</f>
        <v>Obowiązuje od roku akademickiego: 2023/2024</v>
      </c>
      <c r="Z90" s="63"/>
      <c r="AA90" s="63"/>
      <c r="AB90" s="63"/>
      <c r="AC90" s="63"/>
      <c r="AD90" s="63"/>
      <c r="AE90" s="63"/>
      <c r="AI90" s="356"/>
      <c r="AO90" s="54"/>
      <c r="AP90" s="54"/>
      <c r="AQ90" s="54"/>
      <c r="AR90" s="846">
        <f>P303</f>
        <v>360</v>
      </c>
      <c r="AS90" s="846"/>
      <c r="AT90" s="846"/>
      <c r="AU90" s="846"/>
      <c r="AV90" s="846">
        <f>T303</f>
        <v>345</v>
      </c>
      <c r="AW90" s="846"/>
      <c r="AX90" s="846"/>
      <c r="AY90" s="846"/>
      <c r="AZ90" s="846">
        <f>X303</f>
        <v>285</v>
      </c>
      <c r="BA90" s="846"/>
      <c r="BB90" s="846"/>
      <c r="BC90" s="846"/>
      <c r="BD90" s="846">
        <f>AB303</f>
        <v>345</v>
      </c>
      <c r="BE90" s="846"/>
      <c r="BF90" s="846"/>
      <c r="BG90" s="846"/>
      <c r="BH90" s="846">
        <f>AF303</f>
        <v>180</v>
      </c>
      <c r="BI90" s="846"/>
      <c r="BJ90" s="846"/>
      <c r="BK90" s="846"/>
    </row>
    <row r="91" spans="1:63" ht="20.100000000000001" customHeight="1">
      <c r="A91" s="383"/>
      <c r="B91" s="140" t="str">
        <f>$B$42</f>
        <v xml:space="preserve">Na wyższych latach obowiązkowe są: ćwiczenia audytoryjne, laboratoryjne, lektoraty, zajęcia: sportowe, terenowe, projektowe, plenerowe i seminaria.  </v>
      </c>
      <c r="C91" s="29"/>
      <c r="D91" s="29"/>
      <c r="E91" s="29"/>
      <c r="F91" s="29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170"/>
      <c r="V91" s="60"/>
      <c r="X91" s="343"/>
      <c r="Y91" s="63"/>
      <c r="Z91" s="63"/>
      <c r="AA91" s="63"/>
      <c r="AB91" s="63"/>
      <c r="AC91" s="63"/>
      <c r="AD91" s="63"/>
      <c r="AE91" s="63"/>
      <c r="AI91" s="356"/>
      <c r="AO91" s="54"/>
      <c r="AP91" s="54"/>
      <c r="AQ91" s="54"/>
      <c r="AR91" s="846" t="e">
        <f>#REF!</f>
        <v>#REF!</v>
      </c>
      <c r="AS91" s="846"/>
      <c r="AT91" s="846"/>
      <c r="AU91" s="846"/>
      <c r="AV91" s="846" t="e">
        <f>#REF!</f>
        <v>#REF!</v>
      </c>
      <c r="AW91" s="846"/>
      <c r="AX91" s="846"/>
      <c r="AY91" s="846"/>
      <c r="AZ91" s="846" t="e">
        <f>#REF!</f>
        <v>#REF!</v>
      </c>
      <c r="BA91" s="846"/>
      <c r="BB91" s="846"/>
      <c r="BC91" s="846"/>
      <c r="BD91" s="846" t="e">
        <f>#REF!</f>
        <v>#REF!</v>
      </c>
      <c r="BE91" s="846"/>
      <c r="BF91" s="846"/>
      <c r="BG91" s="846"/>
      <c r="BH91" s="846" t="e">
        <f>#REF!</f>
        <v>#REF!</v>
      </c>
      <c r="BI91" s="846"/>
      <c r="BJ91" s="846"/>
      <c r="BK91" s="846"/>
    </row>
    <row r="92" spans="1:63" ht="20.100000000000001" customHeight="1">
      <c r="A92" s="383"/>
      <c r="B92" s="140" t="str">
        <f>$B$43</f>
        <v>2. Studentów obowiązuje zaliczenie na ocenę wszystkich przedmiotów.</v>
      </c>
      <c r="C92" s="27"/>
      <c r="D92" s="27"/>
      <c r="E92" s="27"/>
      <c r="F92" s="27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343"/>
      <c r="Y92" s="138" t="s">
        <v>50</v>
      </c>
      <c r="Z92" s="140"/>
      <c r="AA92" s="140"/>
      <c r="AB92" s="63"/>
      <c r="AC92" s="140"/>
      <c r="AD92" s="140"/>
      <c r="AE92" s="63"/>
      <c r="AI92" s="356"/>
      <c r="AO92" s="54"/>
      <c r="AP92" s="54"/>
      <c r="AQ92" s="54"/>
    </row>
    <row r="93" spans="1:63" ht="20.100000000000001" customHeight="1">
      <c r="A93" s="383"/>
      <c r="B93" s="140" t="str">
        <f>$B$44</f>
        <v>3. Studentów obowiązuje zaliczenie na ocenę praktyki zawodowej w wymiarze 4 tygodni (4 pkt. ECTS).</v>
      </c>
      <c r="C93" s="27"/>
      <c r="D93" s="27"/>
      <c r="E93" s="29"/>
      <c r="F93" s="29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170"/>
      <c r="V93" s="61"/>
      <c r="W93" s="61"/>
      <c r="X93" s="343"/>
      <c r="Y93" s="140" t="s">
        <v>51</v>
      </c>
      <c r="Z93" s="140" t="s">
        <v>52</v>
      </c>
      <c r="AA93" s="63"/>
      <c r="AB93" s="63"/>
      <c r="AC93" s="63"/>
      <c r="AD93" s="63"/>
      <c r="AE93" s="63"/>
      <c r="AI93" s="356"/>
    </row>
    <row r="94" spans="1:63" ht="20.100000000000001" customHeight="1">
      <c r="A94" s="383"/>
      <c r="B94" s="140" t="str">
        <f>$B$45</f>
        <v xml:space="preserve">4. Język obcy do wyboru spośród: 1. Język angielski. 2. Język niemiecki. 3. Język rosyjski. </v>
      </c>
      <c r="C94" s="27"/>
      <c r="D94" s="27"/>
      <c r="E94" s="27"/>
      <c r="F94" s="27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343"/>
      <c r="Y94" s="140" t="s">
        <v>53</v>
      </c>
      <c r="Z94" s="140" t="s">
        <v>54</v>
      </c>
      <c r="AA94" s="171"/>
      <c r="AB94" s="63"/>
      <c r="AC94" s="171"/>
      <c r="AD94" s="63"/>
      <c r="AE94" s="63"/>
      <c r="AI94" s="356"/>
    </row>
    <row r="95" spans="1:63" ht="20.100000000000001" customHeight="1">
      <c r="A95" s="383"/>
      <c r="B95" s="140" t="str">
        <f>$B$46</f>
        <v>5. Język obcy 1-3 semstr 1 ECTS, 4 semestr 2 ECTS.</v>
      </c>
      <c r="C95" s="27"/>
      <c r="D95" s="27"/>
      <c r="E95" s="27"/>
      <c r="F95" s="27"/>
      <c r="G95" s="60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343"/>
      <c r="Y95" s="140" t="s">
        <v>26</v>
      </c>
      <c r="Z95" s="140" t="s">
        <v>55</v>
      </c>
      <c r="AA95" s="63"/>
      <c r="AB95" s="63"/>
      <c r="AC95" s="63"/>
      <c r="AD95" s="63"/>
      <c r="AE95" s="63"/>
      <c r="AI95" s="356"/>
    </row>
    <row r="96" spans="1:63" ht="20.100000000000001" customHeight="1">
      <c r="A96" s="383"/>
      <c r="B96" s="140" t="str">
        <f>$B$47</f>
        <v>6. Warunkiem zaliczenia ostatniego semestru Seminarium dyplomowego jest przygotowanie i złożenie pracy dyplomowej w systemie APD.</v>
      </c>
      <c r="C96" s="29"/>
      <c r="D96" s="27"/>
      <c r="E96" s="27"/>
      <c r="F96" s="27"/>
      <c r="G96" s="60"/>
      <c r="H96" s="60"/>
      <c r="I96" s="60"/>
      <c r="J96" s="60"/>
      <c r="K96" s="172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343"/>
      <c r="Y96" s="140" t="s">
        <v>56</v>
      </c>
      <c r="Z96" s="140" t="s">
        <v>57</v>
      </c>
      <c r="AA96" s="63"/>
      <c r="AB96" s="63"/>
      <c r="AC96" s="63"/>
      <c r="AD96" s="63"/>
      <c r="AE96" s="63"/>
      <c r="AI96" s="356"/>
    </row>
    <row r="97" spans="1:63" ht="20.100000000000001" customHeight="1">
      <c r="A97" s="384"/>
      <c r="B97" s="2"/>
      <c r="C97" s="2"/>
      <c r="D97" s="2"/>
      <c r="E97" s="2"/>
      <c r="F97" s="2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0"/>
      <c r="R97" s="60"/>
      <c r="S97" s="60"/>
      <c r="T97" s="60"/>
      <c r="U97" s="60"/>
      <c r="V97" s="60"/>
      <c r="W97" s="60"/>
      <c r="X97" s="343"/>
      <c r="Y97" s="140" t="s">
        <v>58</v>
      </c>
      <c r="Z97" s="140" t="s">
        <v>59</v>
      </c>
      <c r="AA97" s="63"/>
      <c r="AB97" s="63"/>
      <c r="AC97" s="63"/>
      <c r="AD97" s="63"/>
      <c r="AE97" s="63"/>
      <c r="AI97" s="356"/>
    </row>
    <row r="98" spans="1:63" ht="20.100000000000001" customHeight="1">
      <c r="A98" s="384"/>
      <c r="D98" s="2"/>
      <c r="E98" s="2"/>
      <c r="F98" s="2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0"/>
      <c r="R98" s="60"/>
      <c r="S98" s="60"/>
      <c r="T98" s="60"/>
      <c r="U98" s="60"/>
      <c r="V98" s="60"/>
      <c r="W98" s="60"/>
      <c r="X98" s="343"/>
      <c r="Y98" s="140" t="s">
        <v>60</v>
      </c>
      <c r="Z98" s="140" t="s">
        <v>61</v>
      </c>
      <c r="AA98" s="63"/>
      <c r="AB98" s="63"/>
      <c r="AC98" s="63"/>
      <c r="AD98" s="63"/>
      <c r="AE98" s="63"/>
      <c r="AI98" s="356"/>
    </row>
    <row r="99" spans="1:63" ht="20.100000000000001" customHeight="1" thickBot="1">
      <c r="A99" s="384"/>
      <c r="B99" s="31"/>
      <c r="D99" s="2"/>
      <c r="E99" s="2"/>
      <c r="F99" s="2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0"/>
      <c r="R99" s="60"/>
      <c r="S99" s="60"/>
      <c r="T99" s="60"/>
      <c r="U99" s="60"/>
      <c r="V99" s="60"/>
      <c r="W99" s="60"/>
      <c r="X99" s="343"/>
      <c r="Y99" s="173"/>
      <c r="Z99" s="140" t="s">
        <v>62</v>
      </c>
      <c r="AA99" s="63"/>
      <c r="AB99" s="63"/>
      <c r="AC99" s="63"/>
      <c r="AD99" s="63"/>
      <c r="AE99" s="63"/>
      <c r="AI99" s="356"/>
    </row>
    <row r="100" spans="1:63" ht="20.100000000000001" customHeight="1" thickBot="1">
      <c r="A100" s="384"/>
      <c r="B100" s="31"/>
      <c r="D100" s="2"/>
      <c r="E100" s="2"/>
      <c r="F100" s="2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0"/>
      <c r="R100" s="60"/>
      <c r="S100" s="60"/>
      <c r="T100" s="60"/>
      <c r="U100" s="60"/>
      <c r="V100" s="60"/>
      <c r="W100" s="60"/>
      <c r="X100" s="343"/>
      <c r="Y100" s="431"/>
      <c r="Z100" s="432" t="s">
        <v>265</v>
      </c>
      <c r="AA100" s="60"/>
      <c r="AB100" s="63"/>
      <c r="AC100" s="63"/>
      <c r="AD100" s="63"/>
      <c r="AE100" s="63"/>
      <c r="AI100" s="356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</row>
    <row r="101" spans="1:63" ht="20.100000000000001" customHeight="1" thickBot="1">
      <c r="A101" s="100"/>
      <c r="B101" s="403"/>
      <c r="C101" s="403"/>
      <c r="D101" s="403"/>
      <c r="E101" s="404"/>
      <c r="F101" s="404"/>
      <c r="G101" s="405"/>
      <c r="H101" s="405"/>
      <c r="I101" s="405"/>
      <c r="J101" s="405"/>
      <c r="K101" s="406"/>
      <c r="L101" s="406"/>
      <c r="M101" s="406"/>
      <c r="N101" s="406"/>
      <c r="O101" s="406"/>
      <c r="P101" s="406"/>
      <c r="Q101" s="406"/>
      <c r="R101" s="406"/>
      <c r="S101" s="406"/>
      <c r="T101" s="406"/>
      <c r="U101" s="407"/>
      <c r="V101" s="407"/>
      <c r="W101" s="407"/>
      <c r="X101" s="510" t="s">
        <v>75</v>
      </c>
      <c r="Y101" s="511"/>
      <c r="Z101" s="511"/>
      <c r="AA101" s="511"/>
      <c r="AB101" s="511"/>
      <c r="AC101" s="511"/>
      <c r="AD101" s="511"/>
      <c r="AE101" s="511"/>
      <c r="AF101" s="511"/>
      <c r="AG101" s="511"/>
      <c r="AH101" s="511"/>
      <c r="AI101" s="512"/>
    </row>
    <row r="102" spans="1:63" ht="20.100000000000001" customHeight="1">
      <c r="A102" s="583"/>
      <c r="B102" s="584"/>
      <c r="C102" s="584"/>
      <c r="D102" s="585" t="str">
        <f>D53</f>
        <v>PLAN  STUDIÓW  NR  IX</v>
      </c>
      <c r="E102" s="586"/>
      <c r="F102" s="586"/>
      <c r="G102" s="586"/>
      <c r="H102" s="586"/>
      <c r="I102" s="586"/>
      <c r="J102" s="586"/>
      <c r="K102" s="586"/>
      <c r="L102" s="586"/>
      <c r="M102" s="586"/>
      <c r="N102" s="586"/>
      <c r="O102" s="586"/>
      <c r="P102" s="586"/>
      <c r="Q102" s="586"/>
      <c r="R102" s="586"/>
      <c r="S102" s="586"/>
      <c r="T102" s="586"/>
      <c r="U102" s="586"/>
      <c r="V102" s="586"/>
      <c r="W102" s="586"/>
      <c r="X102" s="334"/>
      <c r="Y102" s="335"/>
      <c r="Z102" s="335"/>
      <c r="AA102" s="336"/>
      <c r="AB102" s="337"/>
      <c r="AC102" s="337"/>
      <c r="AD102" s="337"/>
      <c r="AE102" s="337"/>
      <c r="AF102" s="337"/>
      <c r="AG102" s="337"/>
      <c r="AH102" s="337"/>
      <c r="AI102" s="338"/>
    </row>
    <row r="103" spans="1:63" ht="20.100000000000001" customHeight="1">
      <c r="A103" s="589" t="s">
        <v>1</v>
      </c>
      <c r="B103" s="590"/>
      <c r="C103" s="590"/>
      <c r="D103" s="587"/>
      <c r="E103" s="588"/>
      <c r="F103" s="588"/>
      <c r="G103" s="588"/>
      <c r="H103" s="588"/>
      <c r="I103" s="588"/>
      <c r="J103" s="588"/>
      <c r="K103" s="588"/>
      <c r="L103" s="588"/>
      <c r="M103" s="588"/>
      <c r="N103" s="588"/>
      <c r="O103" s="588"/>
      <c r="P103" s="588"/>
      <c r="Q103" s="588"/>
      <c r="R103" s="588"/>
      <c r="S103" s="588"/>
      <c r="T103" s="588"/>
      <c r="U103" s="588"/>
      <c r="V103" s="588"/>
      <c r="W103" s="588"/>
      <c r="X103" s="339"/>
      <c r="Y103" s="333"/>
      <c r="Z103" s="333"/>
      <c r="AB103" s="138"/>
      <c r="AC103" s="135"/>
      <c r="AD103" s="135"/>
      <c r="AE103" s="135"/>
      <c r="AF103" s="135"/>
      <c r="AG103" s="135"/>
      <c r="AH103" s="135"/>
      <c r="AI103" s="340"/>
    </row>
    <row r="104" spans="1:63" s="54" customFormat="1" ht="20.100000000000001" customHeight="1">
      <c r="A104" s="372"/>
      <c r="C104" s="51"/>
      <c r="D104" s="3" t="s">
        <v>143</v>
      </c>
      <c r="E104" s="52"/>
      <c r="F104" s="52"/>
      <c r="G104" s="136"/>
      <c r="H104" s="137"/>
      <c r="I104" s="138" t="s">
        <v>126</v>
      </c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9"/>
      <c r="W104" s="139"/>
      <c r="X104" s="341"/>
      <c r="Y104" s="139"/>
      <c r="Z104" s="139"/>
      <c r="AB104" s="137"/>
      <c r="AC104" s="137"/>
      <c r="AD104" s="137"/>
      <c r="AE104" s="137"/>
      <c r="AF104" s="137"/>
      <c r="AG104" s="137"/>
      <c r="AH104" s="137"/>
      <c r="AI104" s="342"/>
      <c r="AJ104" s="53"/>
      <c r="AK104" s="312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</row>
    <row r="105" spans="1:63" ht="20.100000000000001" customHeight="1">
      <c r="A105" s="591"/>
      <c r="B105" s="592"/>
      <c r="C105" s="592"/>
      <c r="D105" s="3" t="s">
        <v>2</v>
      </c>
      <c r="E105" s="3"/>
      <c r="F105" s="3"/>
      <c r="G105" s="140"/>
      <c r="I105" s="138" t="s">
        <v>3</v>
      </c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40"/>
      <c r="W105" s="140"/>
      <c r="X105" s="343"/>
      <c r="Y105" s="140"/>
      <c r="Z105" s="140"/>
      <c r="AB105" s="140"/>
      <c r="AC105" s="140"/>
      <c r="AD105" s="140"/>
      <c r="AE105" s="140"/>
      <c r="AF105" s="140"/>
      <c r="AG105" s="140"/>
      <c r="AH105" s="140"/>
      <c r="AI105" s="344"/>
    </row>
    <row r="106" spans="1:63" ht="20.100000000000001" customHeight="1">
      <c r="A106" s="591"/>
      <c r="B106" s="592"/>
      <c r="C106" s="592"/>
      <c r="D106" s="3" t="s">
        <v>4</v>
      </c>
      <c r="E106" s="3"/>
      <c r="F106" s="3"/>
      <c r="G106" s="140"/>
      <c r="I106" s="138" t="s">
        <v>5</v>
      </c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40"/>
      <c r="W106" s="142"/>
      <c r="X106" s="343"/>
      <c r="Y106" s="142"/>
      <c r="Z106" s="142"/>
      <c r="AB106" s="143"/>
      <c r="AC106" s="143"/>
      <c r="AD106" s="143"/>
      <c r="AE106" s="143"/>
      <c r="AF106" s="143"/>
      <c r="AG106" s="143"/>
      <c r="AH106" s="143"/>
      <c r="AI106" s="345"/>
    </row>
    <row r="107" spans="1:63" ht="20.100000000000001" customHeight="1">
      <c r="A107" s="591"/>
      <c r="B107" s="592"/>
      <c r="C107" s="592"/>
      <c r="D107" s="3" t="s">
        <v>6</v>
      </c>
      <c r="E107" s="3"/>
      <c r="F107" s="3"/>
      <c r="G107" s="140"/>
      <c r="I107" s="138" t="s">
        <v>7</v>
      </c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40"/>
      <c r="W107" s="142"/>
      <c r="X107" s="343"/>
      <c r="Y107" s="142"/>
      <c r="Z107" s="142"/>
      <c r="AB107" s="143"/>
      <c r="AC107" s="143"/>
      <c r="AD107" s="143"/>
      <c r="AE107" s="143"/>
      <c r="AF107" s="143"/>
      <c r="AG107" s="143"/>
      <c r="AH107" s="143"/>
      <c r="AI107" s="345"/>
    </row>
    <row r="108" spans="1:63" ht="20.100000000000001" customHeight="1">
      <c r="A108" s="593"/>
      <c r="B108" s="594"/>
      <c r="C108" s="594"/>
      <c r="D108" s="3" t="s">
        <v>8</v>
      </c>
      <c r="E108" s="3"/>
      <c r="F108" s="3"/>
      <c r="G108" s="140"/>
      <c r="I108" s="144" t="str">
        <f>I59</f>
        <v>1. ZARZĄDZANIE W HANDLU i USŁUGACH</v>
      </c>
      <c r="J108" s="144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40"/>
      <c r="W108" s="140"/>
      <c r="X108" s="595" t="s">
        <v>238</v>
      </c>
      <c r="Y108" s="596"/>
      <c r="Z108" s="596"/>
      <c r="AA108" s="596"/>
      <c r="AB108" s="596"/>
      <c r="AC108" s="596"/>
      <c r="AD108" s="596"/>
      <c r="AE108" s="596"/>
      <c r="AF108" s="596"/>
      <c r="AG108" s="596"/>
      <c r="AH108" s="596"/>
      <c r="AI108" s="597"/>
    </row>
    <row r="109" spans="1:63" ht="20.100000000000001" customHeight="1">
      <c r="A109" s="591"/>
      <c r="B109" s="592"/>
      <c r="C109" s="592"/>
      <c r="D109" s="7"/>
      <c r="E109" s="2"/>
      <c r="F109" s="2"/>
      <c r="G109" s="63"/>
      <c r="H109" s="144"/>
      <c r="I109" s="144" t="str">
        <f t="shared" ref="I109:I110" si="69">I60</f>
        <v>2. MARKETING W ORGANIZACJI</v>
      </c>
      <c r="J109" s="144"/>
      <c r="K109" s="13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40"/>
      <c r="W109" s="115"/>
      <c r="X109" s="595" t="s">
        <v>239</v>
      </c>
      <c r="Y109" s="596"/>
      <c r="Z109" s="596"/>
      <c r="AA109" s="596"/>
      <c r="AB109" s="596"/>
      <c r="AC109" s="596"/>
      <c r="AD109" s="596"/>
      <c r="AE109" s="596"/>
      <c r="AF109" s="596"/>
      <c r="AG109" s="596"/>
      <c r="AH109" s="596"/>
      <c r="AI109" s="597"/>
    </row>
    <row r="110" spans="1:63" ht="20.100000000000001" customHeight="1">
      <c r="A110" s="373"/>
      <c r="B110" s="8"/>
      <c r="C110" s="9"/>
      <c r="D110" s="2"/>
      <c r="E110" s="2"/>
      <c r="F110" s="2"/>
      <c r="G110" s="63"/>
      <c r="H110" s="144"/>
      <c r="I110" s="144" t="str">
        <f t="shared" si="69"/>
        <v>3.ZARZĄDZANIE MAŁĄ I ŚREDNIĄ FIRMĄ</v>
      </c>
      <c r="J110" s="144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40"/>
      <c r="W110" s="115"/>
      <c r="X110" s="343"/>
      <c r="Y110" s="115"/>
      <c r="Z110" s="115"/>
      <c r="AA110" s="1"/>
      <c r="AB110" s="143"/>
      <c r="AC110" s="143"/>
      <c r="AD110" s="143"/>
      <c r="AE110" s="143"/>
      <c r="AF110" s="143"/>
      <c r="AG110" s="143"/>
      <c r="AH110" s="143"/>
      <c r="AI110" s="345"/>
    </row>
    <row r="111" spans="1:63" ht="20.100000000000001" customHeight="1">
      <c r="A111" s="373"/>
      <c r="B111" s="8"/>
      <c r="C111" s="9"/>
      <c r="D111" s="2"/>
      <c r="E111" s="2"/>
      <c r="F111" s="2"/>
      <c r="H111" s="144"/>
      <c r="I111" s="144"/>
      <c r="J111" s="144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40"/>
      <c r="W111" s="115"/>
      <c r="X111" s="343"/>
      <c r="Y111" s="115"/>
      <c r="Z111" s="115"/>
      <c r="AA111" s="1"/>
      <c r="AB111" s="143"/>
      <c r="AC111" s="143"/>
      <c r="AD111" s="143"/>
      <c r="AE111" s="143"/>
      <c r="AF111" s="143"/>
      <c r="AG111" s="143"/>
      <c r="AH111" s="143"/>
      <c r="AI111" s="345"/>
    </row>
    <row r="112" spans="1:63" ht="20.100000000000001" customHeight="1" thickBot="1">
      <c r="A112" s="374"/>
      <c r="B112" s="10"/>
      <c r="C112" s="11"/>
      <c r="D112" s="12"/>
      <c r="E112" s="12"/>
      <c r="F112" s="12"/>
      <c r="G112" s="145"/>
      <c r="H112" s="145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7"/>
      <c r="W112" s="148"/>
      <c r="X112" s="346"/>
      <c r="Y112" s="347"/>
      <c r="Z112" s="347"/>
      <c r="AA112" s="101"/>
      <c r="AB112" s="348"/>
      <c r="AC112" s="348"/>
      <c r="AD112" s="348"/>
      <c r="AE112" s="348"/>
      <c r="AF112" s="348"/>
      <c r="AG112" s="348"/>
      <c r="AH112" s="348"/>
      <c r="AI112" s="349"/>
    </row>
    <row r="113" spans="1:63" ht="6" customHeight="1" thickBot="1">
      <c r="A113" s="390"/>
      <c r="B113" s="41"/>
      <c r="C113" s="41"/>
      <c r="D113" s="42"/>
      <c r="E113" s="42"/>
      <c r="F113" s="42"/>
      <c r="G113" s="199"/>
      <c r="H113" s="199"/>
      <c r="I113" s="199"/>
      <c r="J113" s="199"/>
      <c r="K113" s="200"/>
      <c r="L113" s="200"/>
      <c r="M113" s="200"/>
      <c r="N113" s="200"/>
      <c r="O113" s="200"/>
      <c r="P113" s="200"/>
      <c r="Q113" s="200"/>
      <c r="R113" s="200"/>
      <c r="S113" s="200"/>
      <c r="T113" s="200"/>
      <c r="U113" s="200"/>
      <c r="V113" s="201"/>
      <c r="W113" s="201"/>
      <c r="X113" s="202"/>
      <c r="Y113" s="202"/>
      <c r="Z113" s="202"/>
      <c r="AA113" s="202"/>
      <c r="AB113" s="202"/>
      <c r="AC113" s="202"/>
      <c r="AD113" s="202"/>
      <c r="AE113" s="202"/>
      <c r="AF113" s="202"/>
      <c r="AG113" s="202"/>
      <c r="AH113" s="202"/>
      <c r="AI113" s="391"/>
    </row>
    <row r="114" spans="1:63" ht="20.100000000000001" customHeight="1" thickBot="1">
      <c r="A114" s="568" t="s">
        <v>9</v>
      </c>
      <c r="B114" s="679" t="s">
        <v>10</v>
      </c>
      <c r="C114" s="679"/>
      <c r="D114" s="570" t="s">
        <v>11</v>
      </c>
      <c r="E114" s="570"/>
      <c r="F114" s="570"/>
      <c r="G114" s="571" t="s">
        <v>12</v>
      </c>
      <c r="H114" s="571"/>
      <c r="I114" s="571"/>
      <c r="J114" s="571"/>
      <c r="K114" s="571"/>
      <c r="L114" s="572" t="s">
        <v>76</v>
      </c>
      <c r="M114" s="572"/>
      <c r="N114" s="572"/>
      <c r="O114" s="572"/>
      <c r="P114" s="572"/>
      <c r="Q114" s="572"/>
      <c r="R114" s="572"/>
      <c r="S114" s="572"/>
      <c r="T114" s="572"/>
      <c r="U114" s="572"/>
      <c r="V114" s="572"/>
      <c r="W114" s="572"/>
      <c r="X114" s="572"/>
      <c r="Y114" s="572"/>
      <c r="Z114" s="572"/>
      <c r="AA114" s="572"/>
      <c r="AB114" s="572"/>
      <c r="AC114" s="572"/>
      <c r="AD114" s="572"/>
      <c r="AE114" s="572"/>
      <c r="AF114" s="572"/>
      <c r="AG114" s="572"/>
      <c r="AH114" s="572"/>
      <c r="AI114" s="573"/>
    </row>
    <row r="115" spans="1:63" ht="20.100000000000001" customHeight="1" thickBot="1">
      <c r="A115" s="568"/>
      <c r="B115" s="679"/>
      <c r="C115" s="679"/>
      <c r="D115" s="570"/>
      <c r="E115" s="570"/>
      <c r="F115" s="570"/>
      <c r="G115" s="523" t="s">
        <v>14</v>
      </c>
      <c r="H115" s="574" t="s">
        <v>15</v>
      </c>
      <c r="I115" s="574"/>
      <c r="J115" s="574"/>
      <c r="K115" s="574"/>
      <c r="L115" s="531" t="s">
        <v>163</v>
      </c>
      <c r="M115" s="531"/>
      <c r="N115" s="531"/>
      <c r="O115" s="531"/>
      <c r="P115" s="531" t="s">
        <v>164</v>
      </c>
      <c r="Q115" s="531"/>
      <c r="R115" s="531"/>
      <c r="S115" s="531"/>
      <c r="T115" s="531" t="s">
        <v>165</v>
      </c>
      <c r="U115" s="531"/>
      <c r="V115" s="531"/>
      <c r="W115" s="531"/>
      <c r="X115" s="531" t="s">
        <v>166</v>
      </c>
      <c r="Y115" s="531"/>
      <c r="Z115" s="531"/>
      <c r="AA115" s="531"/>
      <c r="AB115" s="531" t="s">
        <v>167</v>
      </c>
      <c r="AC115" s="531"/>
      <c r="AD115" s="531"/>
      <c r="AE115" s="531"/>
      <c r="AF115" s="575" t="s">
        <v>168</v>
      </c>
      <c r="AG115" s="575"/>
      <c r="AH115" s="575"/>
      <c r="AI115" s="576"/>
    </row>
    <row r="116" spans="1:63" ht="20.100000000000001" customHeight="1" thickBot="1">
      <c r="A116" s="568"/>
      <c r="B116" s="679"/>
      <c r="C116" s="679"/>
      <c r="D116" s="577" t="s">
        <v>21</v>
      </c>
      <c r="E116" s="578" t="s">
        <v>22</v>
      </c>
      <c r="F116" s="579" t="s">
        <v>23</v>
      </c>
      <c r="G116" s="523"/>
      <c r="H116" s="525" t="s">
        <v>24</v>
      </c>
      <c r="I116" s="525" t="s">
        <v>25</v>
      </c>
      <c r="J116" s="525" t="s">
        <v>26</v>
      </c>
      <c r="K116" s="580" t="s">
        <v>27</v>
      </c>
      <c r="L116" s="581" t="s">
        <v>240</v>
      </c>
      <c r="M116" s="581"/>
      <c r="N116" s="581"/>
      <c r="O116" s="581"/>
      <c r="P116" s="581"/>
      <c r="Q116" s="581"/>
      <c r="R116" s="581"/>
      <c r="S116" s="581"/>
      <c r="T116" s="581"/>
      <c r="U116" s="581"/>
      <c r="V116" s="581"/>
      <c r="W116" s="581"/>
      <c r="X116" s="581"/>
      <c r="Y116" s="581"/>
      <c r="Z116" s="581"/>
      <c r="AA116" s="581"/>
      <c r="AB116" s="581"/>
      <c r="AC116" s="581"/>
      <c r="AD116" s="581"/>
      <c r="AE116" s="581"/>
      <c r="AF116" s="581"/>
      <c r="AG116" s="581"/>
      <c r="AH116" s="581"/>
      <c r="AI116" s="582"/>
    </row>
    <row r="117" spans="1:63" ht="20.100000000000001" customHeight="1" thickBot="1">
      <c r="A117" s="568"/>
      <c r="B117" s="679"/>
      <c r="C117" s="679"/>
      <c r="D117" s="577"/>
      <c r="E117" s="578"/>
      <c r="F117" s="579"/>
      <c r="G117" s="523"/>
      <c r="H117" s="525"/>
      <c r="I117" s="525"/>
      <c r="J117" s="525"/>
      <c r="K117" s="580"/>
      <c r="L117" s="523" t="s">
        <v>24</v>
      </c>
      <c r="M117" s="525" t="s">
        <v>25</v>
      </c>
      <c r="N117" s="519" t="s">
        <v>28</v>
      </c>
      <c r="O117" s="521" t="s">
        <v>29</v>
      </c>
      <c r="P117" s="523" t="s">
        <v>24</v>
      </c>
      <c r="Q117" s="525" t="s">
        <v>25</v>
      </c>
      <c r="R117" s="519" t="s">
        <v>28</v>
      </c>
      <c r="S117" s="521" t="s">
        <v>29</v>
      </c>
      <c r="T117" s="523" t="s">
        <v>24</v>
      </c>
      <c r="U117" s="525" t="s">
        <v>25</v>
      </c>
      <c r="V117" s="519" t="s">
        <v>28</v>
      </c>
      <c r="W117" s="521" t="s">
        <v>29</v>
      </c>
      <c r="X117" s="523" t="s">
        <v>24</v>
      </c>
      <c r="Y117" s="525" t="s">
        <v>25</v>
      </c>
      <c r="Z117" s="519" t="s">
        <v>28</v>
      </c>
      <c r="AA117" s="521" t="s">
        <v>29</v>
      </c>
      <c r="AB117" s="523" t="s">
        <v>24</v>
      </c>
      <c r="AC117" s="525" t="s">
        <v>25</v>
      </c>
      <c r="AD117" s="519" t="s">
        <v>28</v>
      </c>
      <c r="AE117" s="521" t="s">
        <v>29</v>
      </c>
      <c r="AF117" s="523" t="s">
        <v>24</v>
      </c>
      <c r="AG117" s="525" t="s">
        <v>25</v>
      </c>
      <c r="AH117" s="519" t="s">
        <v>28</v>
      </c>
      <c r="AI117" s="527" t="s">
        <v>29</v>
      </c>
    </row>
    <row r="118" spans="1:63" ht="20.100000000000001" customHeight="1" thickBot="1">
      <c r="A118" s="568"/>
      <c r="B118" s="679"/>
      <c r="C118" s="679"/>
      <c r="D118" s="577"/>
      <c r="E118" s="578"/>
      <c r="F118" s="579"/>
      <c r="G118" s="523"/>
      <c r="H118" s="525"/>
      <c r="I118" s="525"/>
      <c r="J118" s="525"/>
      <c r="K118" s="580"/>
      <c r="L118" s="523"/>
      <c r="M118" s="525"/>
      <c r="N118" s="519"/>
      <c r="O118" s="521"/>
      <c r="P118" s="523"/>
      <c r="Q118" s="525"/>
      <c r="R118" s="519"/>
      <c r="S118" s="521"/>
      <c r="T118" s="523"/>
      <c r="U118" s="525"/>
      <c r="V118" s="519"/>
      <c r="W118" s="521"/>
      <c r="X118" s="523"/>
      <c r="Y118" s="525"/>
      <c r="Z118" s="519"/>
      <c r="AA118" s="521"/>
      <c r="AB118" s="523"/>
      <c r="AC118" s="525"/>
      <c r="AD118" s="519"/>
      <c r="AE118" s="521"/>
      <c r="AF118" s="523"/>
      <c r="AG118" s="525"/>
      <c r="AH118" s="519"/>
      <c r="AI118" s="527"/>
    </row>
    <row r="119" spans="1:63" ht="20.100000000000001" customHeight="1" thickBot="1">
      <c r="A119" s="471" t="s">
        <v>77</v>
      </c>
      <c r="B119" s="554" t="s">
        <v>78</v>
      </c>
      <c r="C119" s="554"/>
      <c r="D119" s="672"/>
      <c r="E119" s="672"/>
      <c r="F119" s="475"/>
      <c r="G119" s="475"/>
      <c r="H119" s="672"/>
      <c r="I119" s="672"/>
      <c r="J119" s="672"/>
      <c r="K119" s="672"/>
      <c r="L119" s="672"/>
      <c r="M119" s="672"/>
      <c r="N119" s="672"/>
      <c r="O119" s="672"/>
      <c r="P119" s="672"/>
      <c r="Q119" s="672"/>
      <c r="R119" s="672"/>
      <c r="S119" s="672"/>
      <c r="T119" s="672"/>
      <c r="U119" s="672"/>
      <c r="V119" s="672"/>
      <c r="W119" s="672"/>
      <c r="X119" s="672"/>
      <c r="Y119" s="672"/>
      <c r="Z119" s="672"/>
      <c r="AA119" s="672"/>
      <c r="AB119" s="672"/>
      <c r="AC119" s="672"/>
      <c r="AD119" s="672"/>
      <c r="AE119" s="672"/>
      <c r="AF119" s="672"/>
      <c r="AG119" s="672"/>
      <c r="AH119" s="672"/>
      <c r="AI119" s="672"/>
      <c r="AJ119" s="672"/>
      <c r="AK119" s="672"/>
      <c r="AL119" s="672"/>
      <c r="AM119" s="672"/>
      <c r="AN119" s="672"/>
      <c r="AO119" s="672"/>
      <c r="AP119" s="672"/>
      <c r="AQ119" s="674"/>
    </row>
    <row r="120" spans="1:63" ht="20.100000000000001" customHeight="1">
      <c r="A120" s="81" t="s">
        <v>31</v>
      </c>
      <c r="B120" s="21" t="s">
        <v>79</v>
      </c>
      <c r="C120" s="44"/>
      <c r="D120" s="14">
        <v>1</v>
      </c>
      <c r="E120" s="16">
        <v>1</v>
      </c>
      <c r="F120" s="16">
        <v>5</v>
      </c>
      <c r="G120" s="296">
        <f t="shared" ref="G120:G128" si="70">SUM(H120:K120)</f>
        <v>60</v>
      </c>
      <c r="H120" s="297">
        <f t="shared" ref="H120:H135" si="71">L120+P120+T120+X120+AB120+AF120</f>
        <v>30</v>
      </c>
      <c r="I120" s="297">
        <f t="shared" ref="I120:I135" si="72">M120+Q120+U120+Y120+AC120+AG120</f>
        <v>30</v>
      </c>
      <c r="J120" s="297">
        <f t="shared" ref="J120:J135" si="73">N120+R120+V120+Z120+AD120+AH120</f>
        <v>0</v>
      </c>
      <c r="K120" s="298">
        <f t="shared" ref="K120:K135" si="74">O120+S120+W120+AA120+AE120+AI120</f>
        <v>0</v>
      </c>
      <c r="L120" s="149"/>
      <c r="M120" s="118"/>
      <c r="N120" s="118"/>
      <c r="O120" s="120"/>
      <c r="P120" s="121">
        <v>0</v>
      </c>
      <c r="Q120" s="118"/>
      <c r="R120" s="118"/>
      <c r="S120" s="70"/>
      <c r="T120" s="119">
        <v>30</v>
      </c>
      <c r="U120" s="118">
        <v>30</v>
      </c>
      <c r="V120" s="118"/>
      <c r="W120" s="120"/>
      <c r="X120" s="121"/>
      <c r="Y120" s="118"/>
      <c r="Z120" s="118"/>
      <c r="AA120" s="120"/>
      <c r="AB120" s="121">
        <v>0</v>
      </c>
      <c r="AC120" s="118"/>
      <c r="AD120" s="118"/>
      <c r="AE120" s="120"/>
      <c r="AF120" s="121">
        <v>0</v>
      </c>
      <c r="AG120" s="118"/>
      <c r="AH120" s="118"/>
      <c r="AI120" s="83"/>
      <c r="AK120" s="312">
        <v>10</v>
      </c>
    </row>
    <row r="121" spans="1:63" ht="20.100000000000001" customHeight="1">
      <c r="A121" s="77" t="s">
        <v>33</v>
      </c>
      <c r="B121" s="295" t="s">
        <v>80</v>
      </c>
      <c r="C121" s="17"/>
      <c r="D121" s="37">
        <v>1</v>
      </c>
      <c r="E121" s="19">
        <v>1</v>
      </c>
      <c r="F121" s="19">
        <v>5</v>
      </c>
      <c r="G121" s="299">
        <f t="shared" si="70"/>
        <v>60</v>
      </c>
      <c r="H121" s="92">
        <f t="shared" si="71"/>
        <v>30</v>
      </c>
      <c r="I121" s="92">
        <f t="shared" si="72"/>
        <v>30</v>
      </c>
      <c r="J121" s="92">
        <f t="shared" si="73"/>
        <v>0</v>
      </c>
      <c r="K121" s="79">
        <f t="shared" si="74"/>
        <v>0</v>
      </c>
      <c r="L121" s="149"/>
      <c r="M121" s="118"/>
      <c r="N121" s="118"/>
      <c r="O121" s="120"/>
      <c r="P121" s="121">
        <v>0</v>
      </c>
      <c r="Q121" s="118"/>
      <c r="R121" s="118"/>
      <c r="S121" s="70"/>
      <c r="T121" s="121"/>
      <c r="U121" s="118"/>
      <c r="V121" s="118"/>
      <c r="W121" s="120"/>
      <c r="X121" s="122">
        <v>30</v>
      </c>
      <c r="Y121" s="92">
        <v>30</v>
      </c>
      <c r="Z121" s="92"/>
      <c r="AA121" s="120"/>
      <c r="AB121" s="123"/>
      <c r="AC121" s="92"/>
      <c r="AD121" s="118"/>
      <c r="AE121" s="120"/>
      <c r="AF121" s="123">
        <v>0</v>
      </c>
      <c r="AG121" s="92"/>
      <c r="AH121" s="92"/>
      <c r="AI121" s="79"/>
      <c r="AK121" s="312">
        <v>10</v>
      </c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</row>
    <row r="122" spans="1:63" ht="20.25" customHeight="1">
      <c r="A122" s="77" t="s">
        <v>34</v>
      </c>
      <c r="B122" s="295" t="s">
        <v>81</v>
      </c>
      <c r="C122" s="17"/>
      <c r="D122" s="37">
        <v>1</v>
      </c>
      <c r="E122" s="19">
        <v>2</v>
      </c>
      <c r="F122" s="19">
        <v>6</v>
      </c>
      <c r="G122" s="299">
        <f t="shared" si="70"/>
        <v>60</v>
      </c>
      <c r="H122" s="92">
        <f t="shared" si="71"/>
        <v>15</v>
      </c>
      <c r="I122" s="92">
        <f t="shared" si="72"/>
        <v>30</v>
      </c>
      <c r="J122" s="92">
        <f t="shared" si="73"/>
        <v>0</v>
      </c>
      <c r="K122" s="79">
        <f t="shared" si="74"/>
        <v>15</v>
      </c>
      <c r="L122" s="69"/>
      <c r="M122" s="92"/>
      <c r="N122" s="92"/>
      <c r="O122" s="124"/>
      <c r="P122" s="123">
        <v>0</v>
      </c>
      <c r="Q122" s="92"/>
      <c r="R122" s="92"/>
      <c r="S122" s="72"/>
      <c r="T122" s="122">
        <v>15</v>
      </c>
      <c r="U122" s="92">
        <v>30</v>
      </c>
      <c r="V122" s="92"/>
      <c r="W122" s="124">
        <v>15</v>
      </c>
      <c r="X122" s="123">
        <v>0</v>
      </c>
      <c r="Y122" s="92"/>
      <c r="Z122" s="92"/>
      <c r="AA122" s="124"/>
      <c r="AB122" s="123"/>
      <c r="AC122" s="92"/>
      <c r="AD122" s="92"/>
      <c r="AE122" s="124"/>
      <c r="AF122" s="123"/>
      <c r="AG122" s="92"/>
      <c r="AH122" s="92"/>
      <c r="AI122" s="79"/>
      <c r="AK122" s="312">
        <v>15</v>
      </c>
    </row>
    <row r="123" spans="1:63" ht="20.100000000000001" customHeight="1">
      <c r="A123" s="77" t="s">
        <v>35</v>
      </c>
      <c r="B123" s="295" t="s">
        <v>82</v>
      </c>
      <c r="C123" s="17"/>
      <c r="D123" s="37"/>
      <c r="E123" s="18">
        <v>2</v>
      </c>
      <c r="F123" s="19">
        <v>3</v>
      </c>
      <c r="G123" s="299">
        <f t="shared" si="70"/>
        <v>45</v>
      </c>
      <c r="H123" s="92">
        <f t="shared" si="71"/>
        <v>30</v>
      </c>
      <c r="I123" s="92">
        <f t="shared" si="72"/>
        <v>15</v>
      </c>
      <c r="J123" s="92">
        <f t="shared" si="73"/>
        <v>0</v>
      </c>
      <c r="K123" s="79">
        <f t="shared" si="74"/>
        <v>0</v>
      </c>
      <c r="L123" s="69"/>
      <c r="M123" s="92"/>
      <c r="N123" s="92"/>
      <c r="O123" s="124"/>
      <c r="P123" s="123"/>
      <c r="Q123" s="92"/>
      <c r="R123" s="92"/>
      <c r="S123" s="72"/>
      <c r="T123" s="123">
        <v>30</v>
      </c>
      <c r="U123" s="92">
        <v>15</v>
      </c>
      <c r="V123" s="92"/>
      <c r="W123" s="124"/>
      <c r="X123" s="123"/>
      <c r="Y123" s="92"/>
      <c r="Z123" s="92"/>
      <c r="AA123" s="124"/>
      <c r="AB123" s="123"/>
      <c r="AC123" s="92"/>
      <c r="AD123" s="92"/>
      <c r="AE123" s="124"/>
      <c r="AF123" s="123">
        <v>0</v>
      </c>
      <c r="AG123" s="92"/>
      <c r="AH123" s="92"/>
      <c r="AI123" s="79"/>
      <c r="AK123" s="312">
        <v>10</v>
      </c>
    </row>
    <row r="124" spans="1:63" ht="19.5" customHeight="1">
      <c r="A124" s="77" t="s">
        <v>37</v>
      </c>
      <c r="B124" s="295" t="s">
        <v>83</v>
      </c>
      <c r="C124" s="17"/>
      <c r="D124" s="37">
        <v>1</v>
      </c>
      <c r="E124" s="19">
        <v>1</v>
      </c>
      <c r="F124" s="19">
        <v>3</v>
      </c>
      <c r="G124" s="299">
        <f t="shared" si="70"/>
        <v>45</v>
      </c>
      <c r="H124" s="92">
        <f t="shared" si="71"/>
        <v>30</v>
      </c>
      <c r="I124" s="92">
        <f t="shared" si="72"/>
        <v>15</v>
      </c>
      <c r="J124" s="92">
        <f t="shared" si="73"/>
        <v>0</v>
      </c>
      <c r="K124" s="79">
        <f t="shared" si="74"/>
        <v>0</v>
      </c>
      <c r="L124" s="69"/>
      <c r="M124" s="92"/>
      <c r="N124" s="92"/>
      <c r="O124" s="124"/>
      <c r="P124" s="123">
        <v>0</v>
      </c>
      <c r="Q124" s="92"/>
      <c r="R124" s="92"/>
      <c r="S124" s="72"/>
      <c r="T124" s="123"/>
      <c r="U124" s="92"/>
      <c r="V124" s="92"/>
      <c r="W124" s="124"/>
      <c r="X124" s="122">
        <v>30</v>
      </c>
      <c r="Y124" s="92">
        <v>15</v>
      </c>
      <c r="Z124" s="92"/>
      <c r="AA124" s="124"/>
      <c r="AB124" s="123">
        <v>0</v>
      </c>
      <c r="AC124" s="92"/>
      <c r="AD124" s="92"/>
      <c r="AE124" s="124"/>
      <c r="AF124" s="123">
        <v>0</v>
      </c>
      <c r="AG124" s="92"/>
      <c r="AH124" s="92"/>
      <c r="AI124" s="79"/>
      <c r="AK124" s="312">
        <v>10</v>
      </c>
    </row>
    <row r="125" spans="1:63" s="2" customFormat="1" ht="20.100000000000001" customHeight="1">
      <c r="A125" s="77" t="s">
        <v>39</v>
      </c>
      <c r="B125" s="295" t="s">
        <v>84</v>
      </c>
      <c r="C125" s="17"/>
      <c r="D125" s="37">
        <v>1</v>
      </c>
      <c r="E125" s="19">
        <v>1</v>
      </c>
      <c r="F125" s="19">
        <v>4</v>
      </c>
      <c r="G125" s="299">
        <f t="shared" si="70"/>
        <v>45</v>
      </c>
      <c r="H125" s="92">
        <f t="shared" si="71"/>
        <v>30</v>
      </c>
      <c r="I125" s="92">
        <f t="shared" si="72"/>
        <v>15</v>
      </c>
      <c r="J125" s="92">
        <f t="shared" si="73"/>
        <v>0</v>
      </c>
      <c r="K125" s="79">
        <f t="shared" si="74"/>
        <v>0</v>
      </c>
      <c r="L125" s="69"/>
      <c r="M125" s="92"/>
      <c r="N125" s="92"/>
      <c r="O125" s="124"/>
      <c r="P125" s="122">
        <v>30</v>
      </c>
      <c r="Q125" s="92">
        <v>15</v>
      </c>
      <c r="R125" s="92"/>
      <c r="S125" s="72"/>
      <c r="T125" s="123"/>
      <c r="U125" s="92"/>
      <c r="V125" s="92"/>
      <c r="W125" s="124"/>
      <c r="X125" s="123">
        <v>0</v>
      </c>
      <c r="Y125" s="92"/>
      <c r="Z125" s="92"/>
      <c r="AA125" s="124"/>
      <c r="AB125" s="123">
        <v>0</v>
      </c>
      <c r="AC125" s="92"/>
      <c r="AD125" s="92"/>
      <c r="AE125" s="124"/>
      <c r="AF125" s="123">
        <v>0</v>
      </c>
      <c r="AG125" s="92"/>
      <c r="AH125" s="92"/>
      <c r="AI125" s="79"/>
      <c r="AK125" s="312">
        <v>10</v>
      </c>
      <c r="AL125" s="54"/>
      <c r="AM125" s="54"/>
      <c r="AN125" s="54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</row>
    <row r="126" spans="1:63" ht="20.100000000000001" customHeight="1">
      <c r="A126" s="77" t="s">
        <v>41</v>
      </c>
      <c r="B126" s="295" t="s">
        <v>85</v>
      </c>
      <c r="C126" s="17"/>
      <c r="D126" s="37">
        <v>1</v>
      </c>
      <c r="E126" s="19">
        <v>1</v>
      </c>
      <c r="F126" s="19">
        <v>5</v>
      </c>
      <c r="G126" s="299">
        <f t="shared" si="70"/>
        <v>45</v>
      </c>
      <c r="H126" s="92">
        <f t="shared" si="71"/>
        <v>15</v>
      </c>
      <c r="I126" s="92">
        <f t="shared" si="72"/>
        <v>0</v>
      </c>
      <c r="J126" s="92">
        <f t="shared" si="73"/>
        <v>30</v>
      </c>
      <c r="K126" s="79">
        <f t="shared" si="74"/>
        <v>0</v>
      </c>
      <c r="L126" s="69"/>
      <c r="M126" s="92"/>
      <c r="N126" s="92"/>
      <c r="O126" s="124"/>
      <c r="P126" s="123"/>
      <c r="Q126" s="92"/>
      <c r="R126" s="92"/>
      <c r="S126" s="125"/>
      <c r="T126" s="122">
        <v>15</v>
      </c>
      <c r="U126" s="92"/>
      <c r="V126" s="92">
        <v>30</v>
      </c>
      <c r="W126" s="124"/>
      <c r="X126" s="123"/>
      <c r="Y126" s="92"/>
      <c r="Z126" s="92"/>
      <c r="AA126" s="124"/>
      <c r="AB126" s="123">
        <v>0</v>
      </c>
      <c r="AC126" s="92"/>
      <c r="AD126" s="92"/>
      <c r="AE126" s="124"/>
      <c r="AF126" s="123">
        <v>0</v>
      </c>
      <c r="AG126" s="92"/>
      <c r="AH126" s="92"/>
      <c r="AI126" s="79"/>
      <c r="AK126" s="312">
        <v>10</v>
      </c>
    </row>
    <row r="127" spans="1:63" ht="20.100000000000001" customHeight="1">
      <c r="A127" s="77" t="s">
        <v>42</v>
      </c>
      <c r="B127" s="295" t="s">
        <v>212</v>
      </c>
      <c r="C127" s="276"/>
      <c r="D127" s="37"/>
      <c r="E127" s="19">
        <v>2</v>
      </c>
      <c r="F127" s="19">
        <v>3</v>
      </c>
      <c r="G127" s="299">
        <f t="shared" si="70"/>
        <v>30</v>
      </c>
      <c r="H127" s="92">
        <f t="shared" si="71"/>
        <v>15</v>
      </c>
      <c r="I127" s="92">
        <f t="shared" si="72"/>
        <v>0</v>
      </c>
      <c r="J127" s="92">
        <f t="shared" si="73"/>
        <v>15</v>
      </c>
      <c r="K127" s="79">
        <f t="shared" si="74"/>
        <v>0</v>
      </c>
      <c r="L127" s="69"/>
      <c r="M127" s="92"/>
      <c r="N127" s="92"/>
      <c r="O127" s="124"/>
      <c r="P127" s="123">
        <v>15</v>
      </c>
      <c r="Q127" s="92"/>
      <c r="R127" s="92">
        <v>15</v>
      </c>
      <c r="S127" s="124"/>
      <c r="T127" s="123"/>
      <c r="U127" s="92"/>
      <c r="V127" s="92"/>
      <c r="W127" s="124"/>
      <c r="X127" s="126"/>
      <c r="Y127" s="92"/>
      <c r="Z127" s="92"/>
      <c r="AA127" s="124"/>
      <c r="AB127" s="123">
        <v>0</v>
      </c>
      <c r="AC127" s="92"/>
      <c r="AD127" s="92"/>
      <c r="AE127" s="124"/>
      <c r="AF127" s="123">
        <v>0</v>
      </c>
      <c r="AG127" s="92"/>
      <c r="AH127" s="92"/>
      <c r="AI127" s="79"/>
      <c r="AK127" s="312">
        <v>10</v>
      </c>
    </row>
    <row r="128" spans="1:63" ht="19.350000000000001" customHeight="1">
      <c r="A128" s="77" t="s">
        <v>86</v>
      </c>
      <c r="B128" s="435" t="s">
        <v>87</v>
      </c>
      <c r="C128" s="435"/>
      <c r="D128" s="38">
        <v>1</v>
      </c>
      <c r="E128" s="25">
        <v>1</v>
      </c>
      <c r="F128" s="19">
        <v>5</v>
      </c>
      <c r="G128" s="299">
        <f t="shared" si="70"/>
        <v>45</v>
      </c>
      <c r="H128" s="92">
        <f t="shared" si="71"/>
        <v>30</v>
      </c>
      <c r="I128" s="92">
        <f t="shared" si="72"/>
        <v>15</v>
      </c>
      <c r="J128" s="92">
        <f t="shared" si="73"/>
        <v>0</v>
      </c>
      <c r="K128" s="79">
        <f t="shared" si="74"/>
        <v>0</v>
      </c>
      <c r="L128" s="69"/>
      <c r="M128" s="92"/>
      <c r="N128" s="92"/>
      <c r="O128" s="124"/>
      <c r="P128" s="123">
        <v>0</v>
      </c>
      <c r="Q128" s="92"/>
      <c r="R128" s="92"/>
      <c r="S128" s="125"/>
      <c r="T128" s="122">
        <v>30</v>
      </c>
      <c r="U128" s="92">
        <v>15</v>
      </c>
      <c r="V128" s="92"/>
      <c r="W128" s="124"/>
      <c r="X128" s="123"/>
      <c r="Y128" s="92"/>
      <c r="Z128" s="92"/>
      <c r="AA128" s="124"/>
      <c r="AB128" s="123">
        <v>0</v>
      </c>
      <c r="AC128" s="92"/>
      <c r="AD128" s="92"/>
      <c r="AE128" s="124"/>
      <c r="AF128" s="123">
        <v>0</v>
      </c>
      <c r="AG128" s="92"/>
      <c r="AH128" s="92"/>
      <c r="AI128" s="79"/>
      <c r="AK128" s="312">
        <v>10</v>
      </c>
    </row>
    <row r="129" spans="1:40" ht="20.100000000000001" customHeight="1">
      <c r="A129" s="77" t="s">
        <v>88</v>
      </c>
      <c r="B129" s="435" t="s">
        <v>89</v>
      </c>
      <c r="C129" s="435"/>
      <c r="D129" s="37"/>
      <c r="E129" s="18">
        <v>2</v>
      </c>
      <c r="F129" s="19">
        <v>3</v>
      </c>
      <c r="G129" s="299">
        <f t="shared" ref="G129:G135" si="75">SUM(H129:K129)</f>
        <v>45</v>
      </c>
      <c r="H129" s="92">
        <f t="shared" si="71"/>
        <v>15</v>
      </c>
      <c r="I129" s="92">
        <f t="shared" si="72"/>
        <v>30</v>
      </c>
      <c r="J129" s="92">
        <f t="shared" si="73"/>
        <v>0</v>
      </c>
      <c r="K129" s="79">
        <f t="shared" si="74"/>
        <v>0</v>
      </c>
      <c r="L129" s="69"/>
      <c r="M129" s="92"/>
      <c r="N129" s="92"/>
      <c r="O129" s="72"/>
      <c r="P129" s="123">
        <v>0</v>
      </c>
      <c r="Q129" s="92"/>
      <c r="R129" s="92"/>
      <c r="S129" s="124"/>
      <c r="T129" s="69"/>
      <c r="U129" s="92"/>
      <c r="V129" s="92"/>
      <c r="W129" s="72"/>
      <c r="X129" s="123">
        <v>15</v>
      </c>
      <c r="Y129" s="92">
        <v>30</v>
      </c>
      <c r="Z129" s="92"/>
      <c r="AA129" s="124"/>
      <c r="AB129" s="69">
        <v>0</v>
      </c>
      <c r="AC129" s="92"/>
      <c r="AD129" s="92"/>
      <c r="AE129" s="72"/>
      <c r="AF129" s="123"/>
      <c r="AG129" s="92"/>
      <c r="AH129" s="92"/>
      <c r="AI129" s="79"/>
      <c r="AK129" s="312">
        <v>0</v>
      </c>
    </row>
    <row r="130" spans="1:40" ht="21" customHeight="1">
      <c r="A130" s="77" t="s">
        <v>90</v>
      </c>
      <c r="B130" s="435" t="s">
        <v>91</v>
      </c>
      <c r="C130" s="435"/>
      <c r="D130" s="38"/>
      <c r="E130" s="18">
        <v>2</v>
      </c>
      <c r="F130" s="19">
        <v>2</v>
      </c>
      <c r="G130" s="302">
        <f t="shared" si="75"/>
        <v>30</v>
      </c>
      <c r="H130" s="92">
        <f t="shared" si="71"/>
        <v>15</v>
      </c>
      <c r="I130" s="92">
        <f t="shared" si="72"/>
        <v>15</v>
      </c>
      <c r="J130" s="92">
        <f t="shared" si="73"/>
        <v>0</v>
      </c>
      <c r="K130" s="79">
        <f t="shared" si="74"/>
        <v>0</v>
      </c>
      <c r="L130" s="129"/>
      <c r="M130" s="127"/>
      <c r="N130" s="127"/>
      <c r="O130" s="203"/>
      <c r="P130" s="129"/>
      <c r="Q130" s="127"/>
      <c r="R130" s="127"/>
      <c r="S130" s="128"/>
      <c r="T130" s="121">
        <v>15</v>
      </c>
      <c r="U130" s="127">
        <v>15</v>
      </c>
      <c r="V130" s="118"/>
      <c r="W130" s="128"/>
      <c r="X130" s="121"/>
      <c r="Y130" s="127"/>
      <c r="Z130" s="127"/>
      <c r="AA130" s="120"/>
      <c r="AB130" s="129"/>
      <c r="AC130" s="127"/>
      <c r="AD130" s="127"/>
      <c r="AE130" s="120"/>
      <c r="AF130" s="129"/>
      <c r="AG130" s="127"/>
      <c r="AH130" s="127"/>
      <c r="AI130" s="83"/>
      <c r="AK130" s="312">
        <v>10</v>
      </c>
    </row>
    <row r="131" spans="1:40" ht="19.5" customHeight="1">
      <c r="A131" s="77" t="s">
        <v>95</v>
      </c>
      <c r="B131" s="276" t="s">
        <v>94</v>
      </c>
      <c r="C131" s="45"/>
      <c r="D131" s="37"/>
      <c r="E131" s="18">
        <v>2</v>
      </c>
      <c r="F131" s="72">
        <v>3</v>
      </c>
      <c r="G131" s="299">
        <f t="shared" si="75"/>
        <v>45</v>
      </c>
      <c r="H131" s="92">
        <f t="shared" si="71"/>
        <v>15</v>
      </c>
      <c r="I131" s="92">
        <f t="shared" si="72"/>
        <v>0</v>
      </c>
      <c r="J131" s="92">
        <f t="shared" si="73"/>
        <v>30</v>
      </c>
      <c r="K131" s="79">
        <f t="shared" si="74"/>
        <v>0</v>
      </c>
      <c r="L131" s="69">
        <v>0</v>
      </c>
      <c r="M131" s="92"/>
      <c r="N131" s="92"/>
      <c r="O131" s="124"/>
      <c r="P131" s="123">
        <v>0</v>
      </c>
      <c r="Q131" s="92"/>
      <c r="R131" s="92"/>
      <c r="S131" s="124"/>
      <c r="T131" s="123">
        <v>0</v>
      </c>
      <c r="U131" s="92"/>
      <c r="V131" s="92"/>
      <c r="W131" s="124"/>
      <c r="X131" s="123"/>
      <c r="Y131" s="92"/>
      <c r="Z131" s="92"/>
      <c r="AA131" s="124"/>
      <c r="AB131" s="123">
        <v>15</v>
      </c>
      <c r="AC131" s="92"/>
      <c r="AD131" s="92">
        <v>30</v>
      </c>
      <c r="AE131" s="124"/>
      <c r="AF131" s="123"/>
      <c r="AG131" s="92"/>
      <c r="AH131" s="92"/>
      <c r="AI131" s="79"/>
      <c r="AK131" s="312">
        <v>10</v>
      </c>
    </row>
    <row r="132" spans="1:40" ht="20.100000000000001" customHeight="1">
      <c r="A132" s="77" t="s">
        <v>96</v>
      </c>
      <c r="B132" s="71" t="s">
        <v>267</v>
      </c>
      <c r="C132" s="276"/>
      <c r="D132" s="37"/>
      <c r="E132" s="18">
        <v>2</v>
      </c>
      <c r="F132" s="19">
        <v>2</v>
      </c>
      <c r="G132" s="299">
        <f t="shared" si="75"/>
        <v>30</v>
      </c>
      <c r="H132" s="92">
        <f t="shared" si="71"/>
        <v>0</v>
      </c>
      <c r="I132" s="92">
        <f t="shared" si="72"/>
        <v>0</v>
      </c>
      <c r="J132" s="92">
        <f t="shared" si="73"/>
        <v>30</v>
      </c>
      <c r="K132" s="79">
        <f t="shared" si="74"/>
        <v>0</v>
      </c>
      <c r="L132" s="69">
        <v>0</v>
      </c>
      <c r="M132" s="92"/>
      <c r="N132" s="92"/>
      <c r="O132" s="124"/>
      <c r="P132" s="123">
        <v>0</v>
      </c>
      <c r="Q132" s="92"/>
      <c r="R132" s="92"/>
      <c r="S132" s="124"/>
      <c r="T132" s="123">
        <v>0</v>
      </c>
      <c r="U132" s="92"/>
      <c r="V132" s="92"/>
      <c r="W132" s="124"/>
      <c r="X132" s="123">
        <v>0</v>
      </c>
      <c r="Y132" s="92"/>
      <c r="Z132" s="92">
        <v>30</v>
      </c>
      <c r="AA132" s="124"/>
      <c r="AB132" s="123"/>
      <c r="AC132" s="92"/>
      <c r="AD132" s="92"/>
      <c r="AE132" s="124"/>
      <c r="AF132" s="123"/>
      <c r="AG132" s="92"/>
      <c r="AH132" s="92"/>
      <c r="AI132" s="79"/>
      <c r="AK132" s="320">
        <v>10</v>
      </c>
      <c r="AL132" s="321"/>
      <c r="AM132" s="321"/>
      <c r="AN132" s="321"/>
    </row>
    <row r="133" spans="1:40" ht="20.100000000000001" customHeight="1">
      <c r="A133" s="77" t="s">
        <v>97</v>
      </c>
      <c r="B133" s="71" t="s">
        <v>100</v>
      </c>
      <c r="C133" s="434"/>
      <c r="D133" s="37"/>
      <c r="E133" s="18">
        <v>2</v>
      </c>
      <c r="F133" s="19">
        <v>2</v>
      </c>
      <c r="G133" s="299">
        <f t="shared" si="75"/>
        <v>30</v>
      </c>
      <c r="H133" s="92">
        <f t="shared" si="71"/>
        <v>15</v>
      </c>
      <c r="I133" s="92">
        <f t="shared" si="72"/>
        <v>15</v>
      </c>
      <c r="J133" s="92">
        <f t="shared" si="73"/>
        <v>0</v>
      </c>
      <c r="K133" s="79">
        <f t="shared" si="74"/>
        <v>0</v>
      </c>
      <c r="L133" s="69"/>
      <c r="M133" s="92"/>
      <c r="N133" s="92"/>
      <c r="O133" s="124"/>
      <c r="P133" s="123"/>
      <c r="Q133" s="92"/>
      <c r="R133" s="92"/>
      <c r="S133" s="124"/>
      <c r="T133" s="123"/>
      <c r="U133" s="92"/>
      <c r="V133" s="92"/>
      <c r="W133" s="124"/>
      <c r="X133" s="123"/>
      <c r="Y133" s="92"/>
      <c r="Z133" s="92"/>
      <c r="AA133" s="124"/>
      <c r="AB133" s="123">
        <v>15</v>
      </c>
      <c r="AC133" s="92">
        <v>15</v>
      </c>
      <c r="AD133" s="92"/>
      <c r="AE133" s="124"/>
      <c r="AF133" s="123"/>
      <c r="AG133" s="92"/>
      <c r="AH133" s="92"/>
      <c r="AI133" s="79"/>
      <c r="AK133" s="320">
        <v>10</v>
      </c>
      <c r="AL133" s="321"/>
      <c r="AM133" s="321"/>
      <c r="AN133" s="321"/>
    </row>
    <row r="134" spans="1:40" ht="19.5" customHeight="1">
      <c r="A134" s="87" t="s">
        <v>98</v>
      </c>
      <c r="B134" s="71" t="s">
        <v>104</v>
      </c>
      <c r="C134" s="434"/>
      <c r="D134" s="20">
        <v>1</v>
      </c>
      <c r="E134" s="18">
        <v>1</v>
      </c>
      <c r="F134" s="70">
        <v>3</v>
      </c>
      <c r="G134" s="299">
        <f t="shared" si="75"/>
        <v>45</v>
      </c>
      <c r="H134" s="92">
        <f t="shared" si="71"/>
        <v>30</v>
      </c>
      <c r="I134" s="92">
        <f t="shared" si="72"/>
        <v>15</v>
      </c>
      <c r="J134" s="92">
        <f t="shared" si="73"/>
        <v>0</v>
      </c>
      <c r="K134" s="79">
        <f t="shared" si="74"/>
        <v>0</v>
      </c>
      <c r="L134" s="69"/>
      <c r="M134" s="92"/>
      <c r="N134" s="92"/>
      <c r="O134" s="124"/>
      <c r="P134" s="123"/>
      <c r="Q134" s="92"/>
      <c r="R134" s="92"/>
      <c r="S134" s="124"/>
      <c r="T134" s="123"/>
      <c r="U134" s="92"/>
      <c r="V134" s="92"/>
      <c r="W134" s="124"/>
      <c r="X134" s="123"/>
      <c r="Y134" s="92"/>
      <c r="Z134" s="92"/>
      <c r="AA134" s="124"/>
      <c r="AB134" s="122">
        <v>30</v>
      </c>
      <c r="AC134" s="92">
        <v>15</v>
      </c>
      <c r="AD134" s="92"/>
      <c r="AE134" s="124"/>
      <c r="AF134" s="123"/>
      <c r="AG134" s="92"/>
      <c r="AH134" s="92"/>
      <c r="AI134" s="79"/>
      <c r="AK134" s="320">
        <v>10</v>
      </c>
      <c r="AL134" s="321"/>
      <c r="AM134" s="321"/>
      <c r="AN134" s="321"/>
    </row>
    <row r="135" spans="1:40" ht="20.100000000000001" customHeight="1">
      <c r="A135" s="77" t="s">
        <v>99</v>
      </c>
      <c r="B135" s="71" t="s">
        <v>257</v>
      </c>
      <c r="C135" s="434"/>
      <c r="D135" s="37"/>
      <c r="E135" s="18">
        <v>2</v>
      </c>
      <c r="F135" s="19">
        <v>2</v>
      </c>
      <c r="G135" s="299">
        <f t="shared" si="75"/>
        <v>30</v>
      </c>
      <c r="H135" s="92">
        <f t="shared" si="71"/>
        <v>15</v>
      </c>
      <c r="I135" s="92">
        <f t="shared" si="72"/>
        <v>15</v>
      </c>
      <c r="J135" s="92">
        <f t="shared" si="73"/>
        <v>0</v>
      </c>
      <c r="K135" s="79">
        <f t="shared" si="74"/>
        <v>0</v>
      </c>
      <c r="L135" s="69"/>
      <c r="M135" s="92"/>
      <c r="N135" s="92"/>
      <c r="O135" s="124"/>
      <c r="P135" s="123">
        <v>0</v>
      </c>
      <c r="Q135" s="92"/>
      <c r="R135" s="92"/>
      <c r="S135" s="124"/>
      <c r="T135" s="123">
        <v>0</v>
      </c>
      <c r="U135" s="92"/>
      <c r="V135" s="92"/>
      <c r="W135" s="124"/>
      <c r="X135" s="123">
        <v>0</v>
      </c>
      <c r="Y135" s="92"/>
      <c r="Z135" s="92"/>
      <c r="AA135" s="124"/>
      <c r="AB135" s="123"/>
      <c r="AC135" s="92"/>
      <c r="AD135" s="92"/>
      <c r="AE135" s="124"/>
      <c r="AF135" s="123">
        <v>15</v>
      </c>
      <c r="AG135" s="92">
        <v>15</v>
      </c>
      <c r="AH135" s="92"/>
      <c r="AI135" s="79"/>
      <c r="AK135" s="312">
        <v>2</v>
      </c>
    </row>
    <row r="136" spans="1:40" ht="20.100000000000001" customHeight="1" thickBot="1">
      <c r="A136" s="373"/>
      <c r="B136" s="217"/>
      <c r="C136" s="217"/>
      <c r="D136" s="24"/>
      <c r="E136" s="39"/>
      <c r="F136" s="19"/>
      <c r="G136" s="303"/>
      <c r="H136" s="127"/>
      <c r="I136" s="127"/>
      <c r="J136" s="127"/>
      <c r="K136" s="304"/>
      <c r="L136" s="149"/>
      <c r="M136" s="118"/>
      <c r="N136" s="118"/>
      <c r="O136" s="70"/>
      <c r="P136" s="121"/>
      <c r="Q136" s="118"/>
      <c r="R136" s="118"/>
      <c r="S136" s="120"/>
      <c r="T136" s="149"/>
      <c r="U136" s="118"/>
      <c r="V136" s="118"/>
      <c r="W136" s="70"/>
      <c r="X136" s="123"/>
      <c r="Y136" s="92"/>
      <c r="Z136" s="118"/>
      <c r="AA136" s="120"/>
      <c r="AB136" s="149"/>
      <c r="AC136" s="118"/>
      <c r="AD136" s="118"/>
      <c r="AE136" s="124"/>
      <c r="AF136" s="149"/>
      <c r="AG136" s="118"/>
      <c r="AH136" s="118"/>
      <c r="AI136" s="79"/>
    </row>
    <row r="137" spans="1:40" ht="20.100000000000001" customHeight="1" thickTop="1" thickBot="1">
      <c r="A137" s="388"/>
      <c r="B137" s="558" t="s">
        <v>44</v>
      </c>
      <c r="C137" s="558"/>
      <c r="D137" s="671">
        <f>SUM(D120:D135)</f>
        <v>8</v>
      </c>
      <c r="E137" s="560">
        <f>SUM(E120:E135)</f>
        <v>25</v>
      </c>
      <c r="F137" s="561">
        <f>SUM(F120:F135)</f>
        <v>56</v>
      </c>
      <c r="G137" s="562">
        <f>SUM(G120:G135)</f>
        <v>690</v>
      </c>
      <c r="H137" s="563">
        <f t="shared" ref="H137:AI137" si="76">SUM(H120:H135)</f>
        <v>330</v>
      </c>
      <c r="I137" s="563">
        <f t="shared" si="76"/>
        <v>240</v>
      </c>
      <c r="J137" s="563">
        <f t="shared" si="76"/>
        <v>105</v>
      </c>
      <c r="K137" s="564">
        <f t="shared" si="76"/>
        <v>15</v>
      </c>
      <c r="L137" s="208">
        <f t="shared" si="76"/>
        <v>0</v>
      </c>
      <c r="M137" s="205">
        <f t="shared" si="76"/>
        <v>0</v>
      </c>
      <c r="N137" s="205">
        <f t="shared" si="76"/>
        <v>0</v>
      </c>
      <c r="O137" s="206">
        <f t="shared" si="76"/>
        <v>0</v>
      </c>
      <c r="P137" s="204">
        <f t="shared" si="76"/>
        <v>45</v>
      </c>
      <c r="Q137" s="205">
        <f t="shared" si="76"/>
        <v>15</v>
      </c>
      <c r="R137" s="205">
        <f t="shared" si="76"/>
        <v>15</v>
      </c>
      <c r="S137" s="207">
        <f t="shared" si="76"/>
        <v>0</v>
      </c>
      <c r="T137" s="208">
        <f t="shared" si="76"/>
        <v>135</v>
      </c>
      <c r="U137" s="205">
        <f t="shared" si="76"/>
        <v>105</v>
      </c>
      <c r="V137" s="205">
        <f t="shared" si="76"/>
        <v>30</v>
      </c>
      <c r="W137" s="206">
        <f t="shared" si="76"/>
        <v>15</v>
      </c>
      <c r="X137" s="204">
        <f t="shared" si="76"/>
        <v>75</v>
      </c>
      <c r="Y137" s="205">
        <f t="shared" si="76"/>
        <v>75</v>
      </c>
      <c r="Z137" s="205">
        <f t="shared" si="76"/>
        <v>30</v>
      </c>
      <c r="AA137" s="207">
        <f t="shared" si="76"/>
        <v>0</v>
      </c>
      <c r="AB137" s="208">
        <f t="shared" si="76"/>
        <v>60</v>
      </c>
      <c r="AC137" s="205">
        <f t="shared" si="76"/>
        <v>30</v>
      </c>
      <c r="AD137" s="205">
        <f t="shared" si="76"/>
        <v>30</v>
      </c>
      <c r="AE137" s="206">
        <f t="shared" si="76"/>
        <v>0</v>
      </c>
      <c r="AF137" s="204">
        <f t="shared" si="76"/>
        <v>15</v>
      </c>
      <c r="AG137" s="205">
        <f t="shared" si="76"/>
        <v>15</v>
      </c>
      <c r="AH137" s="205">
        <f t="shared" si="76"/>
        <v>0</v>
      </c>
      <c r="AI137" s="392">
        <f t="shared" si="76"/>
        <v>0</v>
      </c>
    </row>
    <row r="138" spans="1:40" ht="20.100000000000001" customHeight="1" thickTop="1" thickBot="1">
      <c r="A138" s="379"/>
      <c r="B138" s="558"/>
      <c r="C138" s="558"/>
      <c r="D138" s="671"/>
      <c r="E138" s="560"/>
      <c r="F138" s="561"/>
      <c r="G138" s="836"/>
      <c r="H138" s="837"/>
      <c r="I138" s="837"/>
      <c r="J138" s="837"/>
      <c r="K138" s="838"/>
      <c r="L138" s="678">
        <f>SUM(L137:O137)</f>
        <v>0</v>
      </c>
      <c r="M138" s="673"/>
      <c r="N138" s="673"/>
      <c r="O138" s="673"/>
      <c r="P138" s="673">
        <f>SUM(P137:S137)</f>
        <v>75</v>
      </c>
      <c r="Q138" s="673"/>
      <c r="R138" s="673"/>
      <c r="S138" s="673"/>
      <c r="T138" s="673">
        <f>SUM(T137:W137)</f>
        <v>285</v>
      </c>
      <c r="U138" s="673"/>
      <c r="V138" s="673"/>
      <c r="W138" s="673"/>
      <c r="X138" s="673">
        <f>SUM(X137:AA137)</f>
        <v>180</v>
      </c>
      <c r="Y138" s="673"/>
      <c r="Z138" s="673"/>
      <c r="AA138" s="673"/>
      <c r="AB138" s="673">
        <f>SUM(AB137:AE137)</f>
        <v>120</v>
      </c>
      <c r="AC138" s="673"/>
      <c r="AD138" s="673"/>
      <c r="AE138" s="673"/>
      <c r="AF138" s="673">
        <f>SUM(AF137:AI137)</f>
        <v>30</v>
      </c>
      <c r="AG138" s="673"/>
      <c r="AH138" s="673"/>
      <c r="AI138" s="675"/>
      <c r="AJ138" s="1" t="b">
        <f>SUM(L138:AI138)=G137</f>
        <v>1</v>
      </c>
    </row>
    <row r="139" spans="1:40" ht="20.100000000000001" customHeight="1" thickBot="1">
      <c r="A139" s="662" t="s">
        <v>92</v>
      </c>
      <c r="B139" s="663"/>
      <c r="C139" s="663"/>
      <c r="D139" s="538" t="s">
        <v>21</v>
      </c>
      <c r="E139" s="539" t="s">
        <v>22</v>
      </c>
      <c r="F139" s="682" t="s">
        <v>23</v>
      </c>
      <c r="G139" s="829" t="s">
        <v>14</v>
      </c>
      <c r="H139" s="839" t="s">
        <v>24</v>
      </c>
      <c r="I139" s="839" t="s">
        <v>25</v>
      </c>
      <c r="J139" s="839" t="s">
        <v>26</v>
      </c>
      <c r="K139" s="840" t="s">
        <v>27</v>
      </c>
      <c r="L139" s="531" t="s">
        <v>163</v>
      </c>
      <c r="M139" s="531"/>
      <c r="N139" s="531"/>
      <c r="O139" s="531"/>
      <c r="P139" s="531" t="s">
        <v>164</v>
      </c>
      <c r="Q139" s="531"/>
      <c r="R139" s="531"/>
      <c r="S139" s="531"/>
      <c r="T139" s="531" t="s">
        <v>165</v>
      </c>
      <c r="U139" s="531"/>
      <c r="V139" s="531"/>
      <c r="W139" s="531"/>
      <c r="X139" s="531" t="s">
        <v>166</v>
      </c>
      <c r="Y139" s="531"/>
      <c r="Z139" s="531"/>
      <c r="AA139" s="531"/>
      <c r="AB139" s="531" t="s">
        <v>167</v>
      </c>
      <c r="AC139" s="531"/>
      <c r="AD139" s="531"/>
      <c r="AE139" s="531"/>
      <c r="AF139" s="532" t="s">
        <v>168</v>
      </c>
      <c r="AG139" s="532"/>
      <c r="AH139" s="532"/>
      <c r="AI139" s="533"/>
    </row>
    <row r="140" spans="1:40" ht="20.100000000000001" customHeight="1" thickBot="1">
      <c r="A140" s="662"/>
      <c r="B140" s="663"/>
      <c r="C140" s="663"/>
      <c r="D140" s="538"/>
      <c r="E140" s="539"/>
      <c r="F140" s="682"/>
      <c r="G140" s="829"/>
      <c r="H140" s="525"/>
      <c r="I140" s="525"/>
      <c r="J140" s="525"/>
      <c r="K140" s="580"/>
      <c r="L140" s="523" t="s">
        <v>24</v>
      </c>
      <c r="M140" s="525" t="s">
        <v>25</v>
      </c>
      <c r="N140" s="519" t="s">
        <v>28</v>
      </c>
      <c r="O140" s="521" t="s">
        <v>29</v>
      </c>
      <c r="P140" s="523" t="s">
        <v>24</v>
      </c>
      <c r="Q140" s="525" t="s">
        <v>25</v>
      </c>
      <c r="R140" s="519" t="s">
        <v>28</v>
      </c>
      <c r="S140" s="521" t="s">
        <v>29</v>
      </c>
      <c r="T140" s="523" t="s">
        <v>24</v>
      </c>
      <c r="U140" s="525" t="s">
        <v>25</v>
      </c>
      <c r="V140" s="519" t="s">
        <v>28</v>
      </c>
      <c r="W140" s="521" t="s">
        <v>29</v>
      </c>
      <c r="X140" s="523" t="s">
        <v>24</v>
      </c>
      <c r="Y140" s="525" t="s">
        <v>25</v>
      </c>
      <c r="Z140" s="519" t="s">
        <v>28</v>
      </c>
      <c r="AA140" s="521" t="s">
        <v>29</v>
      </c>
      <c r="AB140" s="523" t="s">
        <v>24</v>
      </c>
      <c r="AC140" s="525" t="s">
        <v>25</v>
      </c>
      <c r="AD140" s="519" t="s">
        <v>28</v>
      </c>
      <c r="AE140" s="521" t="s">
        <v>29</v>
      </c>
      <c r="AF140" s="523" t="s">
        <v>24</v>
      </c>
      <c r="AG140" s="525" t="s">
        <v>25</v>
      </c>
      <c r="AH140" s="519" t="s">
        <v>28</v>
      </c>
      <c r="AI140" s="527" t="s">
        <v>29</v>
      </c>
    </row>
    <row r="141" spans="1:40" ht="20.100000000000001" customHeight="1" thickBot="1">
      <c r="A141" s="662"/>
      <c r="B141" s="663"/>
      <c r="C141" s="663"/>
      <c r="D141" s="538"/>
      <c r="E141" s="539"/>
      <c r="F141" s="682"/>
      <c r="G141" s="829"/>
      <c r="H141" s="525"/>
      <c r="I141" s="525"/>
      <c r="J141" s="525"/>
      <c r="K141" s="580"/>
      <c r="L141" s="523"/>
      <c r="M141" s="525"/>
      <c r="N141" s="519"/>
      <c r="O141" s="521"/>
      <c r="P141" s="523"/>
      <c r="Q141" s="525"/>
      <c r="R141" s="519"/>
      <c r="S141" s="521"/>
      <c r="T141" s="523"/>
      <c r="U141" s="525"/>
      <c r="V141" s="519"/>
      <c r="W141" s="521"/>
      <c r="X141" s="523"/>
      <c r="Y141" s="525"/>
      <c r="Z141" s="519"/>
      <c r="AA141" s="521"/>
      <c r="AB141" s="523"/>
      <c r="AC141" s="525"/>
      <c r="AD141" s="519"/>
      <c r="AE141" s="521"/>
      <c r="AF141" s="523"/>
      <c r="AG141" s="525"/>
      <c r="AH141" s="519"/>
      <c r="AI141" s="527"/>
    </row>
    <row r="142" spans="1:40" ht="20.100000000000001" customHeight="1" thickBot="1">
      <c r="A142" s="662"/>
      <c r="B142" s="663"/>
      <c r="C142" s="663"/>
      <c r="D142" s="667">
        <f>SUM(D30,D79,D137)</f>
        <v>15</v>
      </c>
      <c r="E142" s="668">
        <f>SUM(E30,E79,E137)</f>
        <v>49</v>
      </c>
      <c r="F142" s="668">
        <f>SUM(F30,F79,F137)</f>
        <v>115</v>
      </c>
      <c r="G142" s="841">
        <f>SUM(G137+G79+G30)</f>
        <v>1380</v>
      </c>
      <c r="H142" s="842">
        <f>SUM(H30+H137+H79)</f>
        <v>600</v>
      </c>
      <c r="I142" s="842">
        <f>SUM(I30+I137+I79)</f>
        <v>525</v>
      </c>
      <c r="J142" s="842">
        <f>SUM(J30+J137+J79)</f>
        <v>240</v>
      </c>
      <c r="K142" s="831">
        <f t="shared" ref="K142:AI142" si="77">SUM(K79+K137+K30)</f>
        <v>15</v>
      </c>
      <c r="L142" s="164">
        <f>SUM(L79+L137+L30)</f>
        <v>150</v>
      </c>
      <c r="M142" s="165">
        <f t="shared" si="77"/>
        <v>135</v>
      </c>
      <c r="N142" s="165">
        <f t="shared" si="77"/>
        <v>30</v>
      </c>
      <c r="O142" s="166">
        <f t="shared" si="77"/>
        <v>0</v>
      </c>
      <c r="P142" s="164">
        <f t="shared" si="77"/>
        <v>150</v>
      </c>
      <c r="Q142" s="165">
        <f t="shared" si="77"/>
        <v>150</v>
      </c>
      <c r="R142" s="165">
        <f t="shared" si="77"/>
        <v>60</v>
      </c>
      <c r="S142" s="167">
        <f t="shared" si="77"/>
        <v>0</v>
      </c>
      <c r="T142" s="168">
        <f t="shared" si="77"/>
        <v>150</v>
      </c>
      <c r="U142" s="165">
        <f t="shared" si="77"/>
        <v>120</v>
      </c>
      <c r="V142" s="165">
        <f t="shared" si="77"/>
        <v>60</v>
      </c>
      <c r="W142" s="166">
        <f t="shared" si="77"/>
        <v>15</v>
      </c>
      <c r="X142" s="164">
        <f t="shared" si="77"/>
        <v>75</v>
      </c>
      <c r="Y142" s="165">
        <f t="shared" si="77"/>
        <v>75</v>
      </c>
      <c r="Z142" s="165">
        <f t="shared" si="77"/>
        <v>60</v>
      </c>
      <c r="AA142" s="167">
        <f t="shared" si="77"/>
        <v>0</v>
      </c>
      <c r="AB142" s="168">
        <f t="shared" si="77"/>
        <v>60</v>
      </c>
      <c r="AC142" s="165">
        <f t="shared" si="77"/>
        <v>30</v>
      </c>
      <c r="AD142" s="165">
        <f t="shared" si="77"/>
        <v>30</v>
      </c>
      <c r="AE142" s="166">
        <f t="shared" si="77"/>
        <v>0</v>
      </c>
      <c r="AF142" s="164">
        <f t="shared" si="77"/>
        <v>15</v>
      </c>
      <c r="AG142" s="165">
        <f t="shared" si="77"/>
        <v>15</v>
      </c>
      <c r="AH142" s="165">
        <f t="shared" si="77"/>
        <v>0</v>
      </c>
      <c r="AI142" s="380">
        <f t="shared" si="77"/>
        <v>0</v>
      </c>
    </row>
    <row r="143" spans="1:40" ht="20.100000000000001" customHeight="1" thickBot="1">
      <c r="A143" s="662"/>
      <c r="B143" s="663"/>
      <c r="C143" s="663"/>
      <c r="D143" s="667"/>
      <c r="E143" s="668"/>
      <c r="F143" s="668"/>
      <c r="G143" s="841"/>
      <c r="H143" s="842"/>
      <c r="I143" s="842"/>
      <c r="J143" s="842"/>
      <c r="K143" s="831"/>
      <c r="L143" s="598">
        <f>SUM(L142:O142)</f>
        <v>315</v>
      </c>
      <c r="M143" s="598"/>
      <c r="N143" s="598"/>
      <c r="O143" s="598"/>
      <c r="P143" s="598">
        <f>SUM(P142:S142)</f>
        <v>360</v>
      </c>
      <c r="Q143" s="598"/>
      <c r="R143" s="598"/>
      <c r="S143" s="598"/>
      <c r="T143" s="598">
        <f>SUM(T142:W142)</f>
        <v>345</v>
      </c>
      <c r="U143" s="598"/>
      <c r="V143" s="598"/>
      <c r="W143" s="598"/>
      <c r="X143" s="598">
        <f>SUM(X142:AA142)</f>
        <v>210</v>
      </c>
      <c r="Y143" s="598"/>
      <c r="Z143" s="598"/>
      <c r="AA143" s="598"/>
      <c r="AB143" s="598">
        <f>SUM(AB142:AE142)</f>
        <v>120</v>
      </c>
      <c r="AC143" s="598"/>
      <c r="AD143" s="598"/>
      <c r="AE143" s="598"/>
      <c r="AF143" s="598">
        <f>SUM(AF142:AI142)</f>
        <v>30</v>
      </c>
      <c r="AG143" s="598"/>
      <c r="AH143" s="598"/>
      <c r="AI143" s="599"/>
      <c r="AJ143" s="1" t="b">
        <f>SUM(L143:AI143)=G142</f>
        <v>1</v>
      </c>
      <c r="AK143" s="318"/>
    </row>
    <row r="144" spans="1:40" ht="20.100000000000001" customHeight="1" thickBot="1">
      <c r="A144" s="662"/>
      <c r="B144" s="663"/>
      <c r="C144" s="663"/>
      <c r="D144" s="546" t="s">
        <v>46</v>
      </c>
      <c r="E144" s="546"/>
      <c r="F144" s="546"/>
      <c r="G144" s="547" t="s">
        <v>47</v>
      </c>
      <c r="H144" s="547"/>
      <c r="I144" s="547"/>
      <c r="J144" s="547"/>
      <c r="K144" s="547"/>
      <c r="L144" s="513">
        <f>SUM(L86,IF(SUM(L130:O130)&gt;0,$D130,0),IF(SUM(L129:O129)&gt;0,$D129,0),IF(SUM(L131:O131)&gt;0,$D131,0),IF(SUM(L132:O132)&gt;0,$D132,0),IF(SUM(L133:O133)&gt;0,$D133,0),IF(SUM(L134:O134)&gt;0,$D134,0),IF(SUM(L127:O127)&gt;0,$D127,0),IF(SUM(L128:O128)&gt;0,$D128,0),IF(SUM(L126:O126)&gt;0,$D126,0),IF(SUM(L125:O125)&gt;0,$D125,0),IF(SUM(L124:O124)&gt;0,$D124,0),IF(SUM(L123:O123)&gt;0,$D123,0),IF(SUM(L122:O122)&gt;0,$D122,0),IF(SUM(L121:O121)&gt;0,$D121,0),IF(SUM(L120:O120)&gt;0,$D120,0),IF(SUM(L135:O135)&gt;0,$D135,0))</f>
        <v>4</v>
      </c>
      <c r="M144" s="514"/>
      <c r="N144" s="514"/>
      <c r="O144" s="515"/>
      <c r="P144" s="513">
        <f>SUM(P86,IF(SUM(P130:S130)&gt;0,$D130,0),IF(SUM(P129:S129)&gt;0,$D129,0),IF(SUM(P131:S131)&gt;0,$D131,0),IF(SUM(P132:S132)&gt;0,$D132,0),IF(SUM(P133:S133)&gt;0,$D133,0),IF(SUM(P134:S134)&gt;0,$D134,0),IF(SUM(P127:S127)&gt;0,$D127,0),IF(SUM(P128:S128)&gt;0,$D128,0),IF(SUM(P126:S126)&gt;0,$D126,0),IF(SUM(P125:S125)&gt;0,$D125,0),IF(SUM(P124:S124)&gt;0,$D124,0),IF(SUM(P123:S123)&gt;0,$D123,0),IF(SUM(P122:S122)&gt;0,$D122,0),IF(SUM(P121:S121)&gt;0,$D121,0),IF(SUM(P120:S120)&gt;0,$D120,0),IF(SUM(P135:S135)&gt;0,$D135,0))</f>
        <v>4</v>
      </c>
      <c r="Q144" s="514"/>
      <c r="R144" s="514"/>
      <c r="S144" s="515"/>
      <c r="T144" s="513">
        <f>SUM(T86,IF(SUM(T130:W130)&gt;0,$D130,0),IF(SUM(T129:W129)&gt;0,$D129,0),IF(SUM(T131:W131)&gt;0,$D131,0),IF(SUM(T132:W132)&gt;0,$D132,0),IF(SUM(T133:W133)&gt;0,$D133,0),IF(SUM(T134:W134)&gt;0,$D134,0),IF(SUM(T127:W127)&gt;0,$D127,0),IF(SUM(T128:W128)&gt;0,$D128,0),IF(SUM(T126:W126)&gt;0,$D126,0),IF(SUM(T125:W125)&gt;0,$D125,0),IF(SUM(T124:W124)&gt;0,$D124,0),IF(SUM(T123:W123)&gt;0,$D123,0),IF(SUM(T122:W122)&gt;0,$D122,0),IF(SUM(T121:W121)&gt;0,$D121,0),IF(SUM(T120:W120)&gt;0,$D120,0),IF(SUM(T135:W135)&gt;0,$D135,0))</f>
        <v>4</v>
      </c>
      <c r="U144" s="514"/>
      <c r="V144" s="514"/>
      <c r="W144" s="515"/>
      <c r="X144" s="513">
        <f>SUM(X86,IF(SUM(X130:AA130)&gt;0,$D130,0),IF(SUM(X129:AA129)&gt;0,$D129,0),IF(SUM(X131:AA131)&gt;0,$D131,0),IF(SUM(X132:AA132)&gt;0,$D132,0),IF(SUM(X133:AA133)&gt;0,$D133,0),IF(SUM(X134:AA134)&gt;0,$D134,0),IF(SUM(X127:AA127)&gt;0,$D127,0),IF(SUM(X128:AA128)&gt;0,$D128,0),IF(SUM(X126:AA126)&gt;0,$D126,0),IF(SUM(X125:AA125)&gt;0,$D125,0),IF(SUM(X124:AA124)&gt;0,$D124,0),IF(SUM(X123:AA123)&gt;0,$D123,0),IF(SUM(X122:AA122)&gt;0,$D122,0),IF(SUM(X121:AA121)&gt;0,$D121,0),IF(SUM(X120:AA120)&gt;0,$D120,0),IF(SUM(X135:AA135)&gt;0,$D135,0))</f>
        <v>2</v>
      </c>
      <c r="Y144" s="514"/>
      <c r="Z144" s="514"/>
      <c r="AA144" s="515"/>
      <c r="AB144" s="513">
        <f>SUM(AB86,IF(SUM(AB130:AE130)&gt;0,$D130,0),IF(SUM(AB129:AE129)&gt;0,$D129,0),IF(SUM(AB131:AE131)&gt;0,$D131,0),IF(SUM(AB132:AE132)&gt;0,$D132,0),IF(SUM(AB133:AE133)&gt;0,$D133,0),IF(SUM(AB134:AE134)&gt;0,$D134,0),IF(SUM(AB127:AE127)&gt;0,$D127,0),IF(SUM(AB128:AE128)&gt;0,$D128,0),IF(SUM(AB126:AE126)&gt;0,$D126,0),IF(SUM(AB125:AE125)&gt;0,$D125,0),IF(SUM(AB124:AE124)&gt;0,$D124,0),IF(SUM(AB123:AE123)&gt;0,$D123,0),IF(SUM(AB122:AE122)&gt;0,$D122,0),IF(SUM(AB121:AE121)&gt;0,$D121,0),IF(SUM(AB120:AE120)&gt;0,$D120,0),IF(SUM(AB135:AE135)&gt;0,$D135,0))</f>
        <v>1</v>
      </c>
      <c r="AC144" s="514"/>
      <c r="AD144" s="514"/>
      <c r="AE144" s="515"/>
      <c r="AF144" s="513">
        <f>SUM(AF86,IF(SUM(AF130:AI130)&gt;0,$D130,0),IF(SUM(AF129:AI129)&gt;0,$D129,0),IF(SUM(AF131:AI131)&gt;0,$D131,0),IF(SUM(AF132:AI132)&gt;0,$D132,0),IF(SUM(AF133:AI133)&gt;0,$D133,0),IF(SUM(AF134:AI134)&gt;0,$D134,0),IF(SUM(AF127:AI127)&gt;0,$D127,0),IF(SUM(AF128:AI128)&gt;0,$D128,0),IF(SUM(AF126:AI126)&gt;0,$D126,0),IF(SUM(AF125:AI125)&gt;0,$D125,0),IF(SUM(AF124:AI124)&gt;0,$D124,0),IF(SUM(AF123:AI123)&gt;0,$D123,0),IF(SUM(AF122:AI122)&gt;0,$D122,0),IF(SUM(AF121:AI121)&gt;0,$D121,0),IF(SUM(AF120:AI120)&gt;0,$D120,0),IF(SUM(AF135:AI135)&gt;0,$D135,0))</f>
        <v>0</v>
      </c>
      <c r="AG144" s="514"/>
      <c r="AH144" s="514"/>
      <c r="AI144" s="515"/>
      <c r="AJ144" s="26">
        <f>SUM(L144:AI144)</f>
        <v>15</v>
      </c>
      <c r="AK144" s="312" t="b">
        <f>AJ144=D142</f>
        <v>1</v>
      </c>
    </row>
    <row r="145" spans="1:63" ht="20.100000000000001" customHeight="1" thickBot="1">
      <c r="A145" s="662"/>
      <c r="B145" s="663"/>
      <c r="C145" s="663"/>
      <c r="D145" s="546"/>
      <c r="E145" s="546"/>
      <c r="F145" s="546"/>
      <c r="G145" s="518" t="s">
        <v>48</v>
      </c>
      <c r="H145" s="518"/>
      <c r="I145" s="518"/>
      <c r="J145" s="518"/>
      <c r="K145" s="518"/>
      <c r="L145" s="513">
        <f>SUM(L87,IF(SUM(L131:O131)&gt;0,$E131,0),IF(SUM(L130:O130)&gt;0,$E130,0),IF(SUM(L132:O132)&gt;0,$E132,0),IF(SUM(L133:O133)&gt;0,$E133,0),IF(SUM(L134:O134)&gt;0,$E134,0),IF(SUM(L135:O135)&gt;0,$E135,0),IF(SUM(L128:O128)&gt;0,$E128,0),IF(SUM(L129:O129)&gt;0,$E129,0),IF(SUM(L127:O127)&gt;0,$E127,0),IF(SUM(L126:O126)&gt;0,$E126,0),IF(SUM(L125:O125)&gt;0,$E125,0),IF(SUM(L124:O124)&gt;0,$E124,0),IF(SUM(L123:O123)&gt;0,$E123,0),IF(SUM(L122:O122)&gt;0,$E122,0),IF(SUM(L121:O121)&gt;0,$E121,0),IF(SUM(L120:O120)&gt;0,$E120,0))</f>
        <v>10</v>
      </c>
      <c r="M145" s="514"/>
      <c r="N145" s="514"/>
      <c r="O145" s="515"/>
      <c r="P145" s="513">
        <f>SUM(P87,IF(SUM(P131:S131)&gt;0,$E131,0),IF(SUM(P130:S130)&gt;0,$E130,0),IF(SUM(P132:S132)&gt;0,$E132,0),IF(SUM(P133:S133)&gt;0,$E133,0),IF(SUM(P134:S134)&gt;0,$E134,0),IF(SUM(P135:S135)&gt;0,$E135,0),IF(SUM(P128:S128)&gt;0,$E128,0),IF(SUM(P129:S129)&gt;0,$E129,0),IF(SUM(P127:S127)&gt;0,$E127,0),IF(SUM(P126:S126)&gt;0,$E126,0),IF(SUM(P125:S125)&gt;0,$E125,0),IF(SUM(P124:S124)&gt;0,$E124,0),IF(SUM(P123:S123)&gt;0,$E123,0),IF(SUM(P122:S122)&gt;0,$E122,0),IF(SUM(P121:S121)&gt;0,$E121,0),IF(SUM(P120:S120)&gt;0,$E120,0))</f>
        <v>13</v>
      </c>
      <c r="Q145" s="514"/>
      <c r="R145" s="514"/>
      <c r="S145" s="515"/>
      <c r="T145" s="513">
        <f>SUM(T87,IF(SUM(T131:W131)&gt;0,$E131,0),IF(SUM(T130:W130)&gt;0,$E130,0),IF(SUM(T132:W132)&gt;0,$E132,0),IF(SUM(T133:W133)&gt;0,$E133,0),IF(SUM(T134:W134)&gt;0,$E134,0),IF(SUM(T135:W135)&gt;0,$E135,0),IF(SUM(T128:W128)&gt;0,$E128,0),IF(SUM(T129:W129)&gt;0,$E129,0),IF(SUM(T127:W127)&gt;0,$E127,0),IF(SUM(T126:W126)&gt;0,$E126,0),IF(SUM(T125:W125)&gt;0,$E125,0),IF(SUM(T124:W124)&gt;0,$E124,0),IF(SUM(T123:W123)&gt;0,$E123,0),IF(SUM(T122:W122)&gt;0,$E122,0),IF(SUM(T121:W121)&gt;0,$E121,0),IF(SUM(T120:W120)&gt;0,$E120,0))</f>
        <v>12</v>
      </c>
      <c r="U145" s="514"/>
      <c r="V145" s="514"/>
      <c r="W145" s="515"/>
      <c r="X145" s="513">
        <f>SUM(X87,IF(SUM(X131:AA131)&gt;0,$E131,0),IF(SUM(X130:AA130)&gt;0,$E130,0),IF(SUM(X132:AA132)&gt;0,$E132,0),IF(SUM(X133:AA133)&gt;0,$E133,0),IF(SUM(X134:AA134)&gt;0,$E134,0),IF(SUM(X135:AA135)&gt;0,$E135,0),IF(SUM(X128:AA128)&gt;0,$E128,0),IF(SUM(X129:AA129)&gt;0,$E129,0),IF(SUM(X127:AA127)&gt;0,$E127,0),IF(SUM(X126:AA126)&gt;0,$E126,0),IF(SUM(X125:AA125)&gt;0,$E125,0),IF(SUM(X124:AA124)&gt;0,$E124,0),IF(SUM(X123:AA123)&gt;0,$E123,0),IF(SUM(X122:AA122)&gt;0,$E122,0),IF(SUM(X121:AA121)&gt;0,$E121,0),IF(SUM(X120:AA120)&gt;0,$E120,0))</f>
        <v>7</v>
      </c>
      <c r="Y145" s="514"/>
      <c r="Z145" s="514"/>
      <c r="AA145" s="515"/>
      <c r="AB145" s="513">
        <f>SUM(AB87,IF(SUM(AB131:AE131)&gt;0,$E131,0),IF(SUM(AB130:AE130)&gt;0,$E130,0),IF(SUM(AB132:AE132)&gt;0,$E132,0),IF(SUM(AB133:AE133)&gt;0,$E133,0),IF(SUM(AB134:AE134)&gt;0,$E134,0),IF(SUM(AB135:AE135)&gt;0,$E135,0),IF(SUM(AB128:AE128)&gt;0,$E128,0),IF(SUM(AB129:AE129)&gt;0,$E129,0),IF(SUM(AB127:AE127)&gt;0,$E127,0),IF(SUM(AB126:AE126)&gt;0,$E126,0),IF(SUM(AB125:AE125)&gt;0,$E125,0),IF(SUM(AB124:AE124)&gt;0,$E124,0),IF(SUM(AB123:AE123)&gt;0,$E123,0),IF(SUM(AB122:AE122)&gt;0,$E122,0),IF(SUM(AB121:AE121)&gt;0,$E121,0),IF(SUM(AB120:AE120)&gt;0,$E120,0))</f>
        <v>5</v>
      </c>
      <c r="AC145" s="514"/>
      <c r="AD145" s="514"/>
      <c r="AE145" s="515"/>
      <c r="AF145" s="513">
        <f>SUM(AF87,IF(SUM(AF131:AI131)&gt;0,$E131,0),IF(SUM(AF130:AI130)&gt;0,$E130,0),IF(SUM(AF132:AI132)&gt;0,$E132,0),IF(SUM(AF133:AI133)&gt;0,$E133,0),IF(SUM(AF134:AI134)&gt;0,$E134,0),IF(SUM(AF135:AI135)&gt;0,$E135,0),IF(SUM(AF128:AI128)&gt;0,$E128,0),IF(SUM(AF129:AI129)&gt;0,$E129,0),IF(SUM(AF127:AI127)&gt;0,$E127,0),IF(SUM(AF126:AI126)&gt;0,$E126,0),IF(SUM(AF125:AI125)&gt;0,$E125,0),IF(SUM(AF124:AI124)&gt;0,$E124,0),IF(SUM(AF123:AI123)&gt;0,$E123,0),IF(SUM(AF122:AI122)&gt;0,$E122,0),IF(SUM(AF121:AI121)&gt;0,$E121,0),IF(SUM(AF120:AI120)&gt;0,$E120,0))</f>
        <v>2</v>
      </c>
      <c r="AG145" s="514"/>
      <c r="AH145" s="514"/>
      <c r="AI145" s="515"/>
      <c r="AJ145" s="26">
        <f>SUM(L145:AI145)</f>
        <v>49</v>
      </c>
      <c r="AK145" s="312" t="b">
        <f>AJ145=E142</f>
        <v>1</v>
      </c>
    </row>
    <row r="146" spans="1:63" ht="20.100000000000001" customHeight="1" thickBot="1">
      <c r="A146" s="662"/>
      <c r="B146" s="663"/>
      <c r="C146" s="663"/>
      <c r="D146" s="546"/>
      <c r="E146" s="546"/>
      <c r="F146" s="546"/>
      <c r="G146" s="548" t="s">
        <v>23</v>
      </c>
      <c r="H146" s="548"/>
      <c r="I146" s="548"/>
      <c r="J146" s="548"/>
      <c r="K146" s="548"/>
      <c r="L146" s="507">
        <f>SUM(L88,IF(SUM(L132:O132)&gt;0,$F132,0),IF(SUM(L131:O131)&gt;0,$F131,0),IF(SUM(L133:O133)&gt;0,$F133,0),IF(SUM(L134:O134)&gt;0,$F134,0),IF(SUM(L135:O135)&gt;0,$F135,0),IF(SUM(L121:O121)&gt;0,$F121,0),IF(SUM(L129:O129)&gt;0,$F129,0),IF(SUM(L130:O130)&gt;0,$F130,0),IF(SUM(L128:O128)&gt;0,$F128,0),IF(SUM(L127:O127)&gt;0,$F127,0),IF(SUM(L126:O126)&gt;0,$F126,0),IF(SUM(L125:O125)&gt;0,$F125,0),IF(SUM(L124:O124)&gt;0,$F124,0),IF(SUM(L123:O123)&gt;0,$F123,0),IF(SUM(L122:O122)&gt;0,$F122,0),IF(SUM(L120:O120)&gt;0,$F120,0))</f>
        <v>30</v>
      </c>
      <c r="M146" s="508"/>
      <c r="N146" s="508"/>
      <c r="O146" s="509"/>
      <c r="P146" s="507">
        <f>SUM(P88,IF(SUM(P132:S132)&gt;0,$F132,0),IF(SUM(P131:S131)&gt;0,$F131,0),IF(SUM(P133:S133)&gt;0,$F133,0),IF(SUM(P134:S134)&gt;0,$F134,0),IF(SUM(P135:S135)&gt;0,$F135,0),IF(SUM(P121:S121)&gt;0,$F121,0),IF(SUM(P129:S129)&gt;0,$F129,0),IF(SUM(P130:S130)&gt;0,$F130,0),IF(SUM(P128:S128)&gt;0,$F128,0),IF(SUM(P127:S127)&gt;0,$F127,0),IF(SUM(P126:S126)&gt;0,$F126,0),IF(SUM(P125:S125)&gt;0,$F125,0),IF(SUM(P124:S124)&gt;0,$F124,0),IF(SUM(P123:S123)&gt;0,$F123,0),IF(SUM(P122:S122)&gt;0,$F122,0),IF(SUM(P120:S120)&gt;0,$F120,0))</f>
        <v>30</v>
      </c>
      <c r="Q146" s="508"/>
      <c r="R146" s="508"/>
      <c r="S146" s="509"/>
      <c r="T146" s="507">
        <f>SUM(T88,IF(SUM(T132:W132)&gt;0,$F132,0),IF(SUM(T131:W131)&gt;0,$F131,0),IF(SUM(T133:W133)&gt;0,$F133,0),IF(SUM(T134:W134)&gt;0,$F134,0),IF(SUM(T135:W135)&gt;0,$F135,0),IF(SUM(T121:W121)&gt;0,$F121,0),IF(SUM(T129:W129)&gt;0,$F129,0),IF(SUM(T130:W130)&gt;0,$F130,0),IF(SUM(T128:W128)&gt;0,$F128,0),IF(SUM(T127:W127)&gt;0,$F127,0),IF(SUM(T126:W126)&gt;0,$F126,0),IF(SUM(T125:W125)&gt;0,$F125,0),IF(SUM(T124:W124)&gt;0,$F124,0),IF(SUM(T123:W123)&gt;0,$F123,0),IF(SUM(T122:W122)&gt;0,$F122,0),IF(SUM(T120:W120)&gt;0,$F120,0))</f>
        <v>30</v>
      </c>
      <c r="U146" s="508"/>
      <c r="V146" s="508"/>
      <c r="W146" s="509"/>
      <c r="X146" s="507">
        <f>SUM(X88,IF(SUM(X132:AA132)&gt;0,$F132,0),IF(SUM(X131:AA131)&gt;0,$F131,0),IF(SUM(X133:AA133)&gt;0,$F133,0),IF(SUM(X134:AA134)&gt;0,$F134,0),IF(SUM(X135:AA135)&gt;0,$F135,0),IF(SUM(X121:AA121)&gt;0,$F121,0),IF(SUM(X129:AA129)&gt;0,$F129,0),IF(SUM(X130:AA130)&gt;0,$F130,0),IF(SUM(X128:AA128)&gt;0,$F128,0),IF(SUM(X127:AA127)&gt;0,$F127,0),IF(SUM(X126:AA126)&gt;0,$F126,0),IF(SUM(X125:AA125)&gt;0,$F125,0),IF(SUM(X124:AA124)&gt;0,$F124,0),IF(SUM(X123:AA123)&gt;0,$F123,0),IF(SUM(X122:AA122)&gt;0,$F122,0),IF(SUM(X120:AA120)&gt;0,$F120,0))</f>
        <v>15</v>
      </c>
      <c r="Y146" s="508"/>
      <c r="Z146" s="508"/>
      <c r="AA146" s="509"/>
      <c r="AB146" s="507">
        <f>SUM(AB88,IF(SUM(AB132:AE132)&gt;0,$F132,0),IF(SUM(AB131:AE131)&gt;0,$F131,0),IF(SUM(AB133:AE133)&gt;0,$F133,0),IF(SUM(AB134:AE134)&gt;0,$F134,0),IF(SUM(AB135:AE135)&gt;0,$F135,0),IF(SUM(AB121:AE121)&gt;0,$F121,0),IF(SUM(AB129:AE129)&gt;0,$F129,0),IF(SUM(AB130:AE130)&gt;0,$F130,0),IF(SUM(AB128:AE128)&gt;0,$F128,0),IF(SUM(AB127:AE127)&gt;0,$F127,0),IF(SUM(AB126:AE126)&gt;0,$F126,0),IF(SUM(AB125:AE125)&gt;0,$F125,0),IF(SUM(AB124:AE124)&gt;0,$F124,0),IF(SUM(AB123:AE123)&gt;0,$F123,0),IF(SUM(AB122:AE122)&gt;0,$F122,0),IF(SUM(AB120:AE120)&gt;0,$F120,0))</f>
        <v>8</v>
      </c>
      <c r="AC146" s="508"/>
      <c r="AD146" s="508"/>
      <c r="AE146" s="509"/>
      <c r="AF146" s="507">
        <f>SUM(AF88,IF(SUM(AF132:AI132)&gt;0,$F132,0),IF(SUM(AF131:AI131)&gt;0,$F131,0),IF(SUM(AF133:AI133)&gt;0,$F133,0),IF(SUM(AF134:AI134)&gt;0,$F134,0),IF(SUM(AF135:AI135)&gt;0,$F135,0),IF(SUM(AF121:AI121)&gt;0,$F121,0),IF(SUM(AF129:AI129)&gt;0,$F129,0),IF(SUM(AF130:AI130)&gt;0,$F130,0),IF(SUM(AF128:AI128)&gt;0,$F128,0),IF(SUM(AF127:AI127)&gt;0,$F127,0),IF(SUM(AF126:AI126)&gt;0,$F126,0),IF(SUM(AF125:AI125)&gt;0,$F125,0),IF(SUM(AF124:AI124)&gt;0,$F124,0),IF(SUM(AF123:AI123)&gt;0,$F123,0),IF(SUM(AF122:AI122)&gt;0,$F122,0),IF(SUM(AF120:AI120)&gt;0,$F120,0))</f>
        <v>2</v>
      </c>
      <c r="AG146" s="508"/>
      <c r="AH146" s="508"/>
      <c r="AI146" s="509"/>
      <c r="AJ146" s="26">
        <f>SUM(L146:AI146)</f>
        <v>115</v>
      </c>
      <c r="AK146" s="312" t="b">
        <f>AJ146=F142</f>
        <v>1</v>
      </c>
    </row>
    <row r="147" spans="1:63" ht="20.100000000000001" customHeight="1">
      <c r="A147" s="381" t="s">
        <v>49</v>
      </c>
      <c r="B147" s="27"/>
      <c r="C147" s="27"/>
      <c r="D147" s="27"/>
      <c r="E147" s="49"/>
      <c r="F147" s="49"/>
      <c r="G147" s="169"/>
      <c r="H147" s="169"/>
      <c r="I147" s="169"/>
      <c r="J147" s="169"/>
      <c r="K147" s="169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X147" s="370"/>
      <c r="Y147" s="371"/>
      <c r="Z147" s="371"/>
      <c r="AA147" s="371"/>
      <c r="AB147" s="371"/>
      <c r="AC147" s="371"/>
      <c r="AD147" s="371"/>
      <c r="AE147" s="371"/>
      <c r="AF147" s="336"/>
      <c r="AG147" s="336"/>
      <c r="AH147" s="336"/>
      <c r="AI147" s="354"/>
      <c r="AK147" s="318"/>
    </row>
    <row r="148" spans="1:63" ht="20.100000000000001" customHeight="1">
      <c r="A148" s="382"/>
      <c r="B148" s="140" t="str">
        <f>$B$41</f>
        <v xml:space="preserve">1. Dla studentów I roku studiów stacjonarnych I stopnia wszystkie formy zajęć dydaktycznych przewidziane w planie studiów są obowiązkowe. </v>
      </c>
      <c r="C148" s="27"/>
      <c r="D148" s="27"/>
      <c r="E148" s="27"/>
      <c r="F148" s="27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X148" s="343"/>
      <c r="Y148" s="63" t="str">
        <f>Y41</f>
        <v>Obowiązuje od roku akademickiego: 2023/2024</v>
      </c>
      <c r="Z148" s="63"/>
      <c r="AA148" s="63"/>
      <c r="AB148" s="63"/>
      <c r="AC148" s="63"/>
      <c r="AD148" s="63"/>
      <c r="AE148" s="63"/>
      <c r="AI148" s="356"/>
    </row>
    <row r="149" spans="1:63" ht="20.100000000000001" customHeight="1">
      <c r="A149" s="383"/>
      <c r="B149" s="140" t="str">
        <f>$B$42</f>
        <v xml:space="preserve">Na wyższych latach obowiązkowe są: ćwiczenia audytoryjne, laboratoryjne, lektoraty, zajęcia: sportowe, terenowe, projektowe, plenerowe i seminaria.  </v>
      </c>
      <c r="C149" s="29"/>
      <c r="D149" s="29"/>
      <c r="E149" s="29"/>
      <c r="F149" s="29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170"/>
      <c r="V149" s="60"/>
      <c r="X149" s="343"/>
      <c r="Y149" s="63"/>
      <c r="Z149" s="63"/>
      <c r="AA149" s="63"/>
      <c r="AB149" s="63"/>
      <c r="AC149" s="63"/>
      <c r="AD149" s="63"/>
      <c r="AE149" s="63"/>
      <c r="AI149" s="356"/>
    </row>
    <row r="150" spans="1:63" ht="20.100000000000001" customHeight="1">
      <c r="A150" s="383"/>
      <c r="B150" s="140" t="str">
        <f>$B$43</f>
        <v>2. Studentów obowiązuje zaliczenie na ocenę wszystkich przedmiotów.</v>
      </c>
      <c r="C150" s="27"/>
      <c r="D150" s="27"/>
      <c r="E150" s="27"/>
      <c r="F150" s="27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343"/>
      <c r="Y150" s="138" t="s">
        <v>50</v>
      </c>
      <c r="Z150" s="140"/>
      <c r="AA150" s="140"/>
      <c r="AB150" s="63"/>
      <c r="AC150" s="140"/>
      <c r="AD150" s="140"/>
      <c r="AE150" s="63"/>
      <c r="AI150" s="356"/>
    </row>
    <row r="151" spans="1:63" ht="20.100000000000001" customHeight="1">
      <c r="A151" s="383"/>
      <c r="B151" s="140" t="str">
        <f>$B$44</f>
        <v>3. Studentów obowiązuje zaliczenie na ocenę praktyki zawodowej w wymiarze 4 tygodni (4 pkt. ECTS).</v>
      </c>
      <c r="C151" s="27"/>
      <c r="D151" s="27"/>
      <c r="E151" s="29"/>
      <c r="F151" s="29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170"/>
      <c r="V151" s="61"/>
      <c r="W151" s="61"/>
      <c r="X151" s="343"/>
      <c r="Y151" s="140" t="s">
        <v>51</v>
      </c>
      <c r="Z151" s="140" t="s">
        <v>52</v>
      </c>
      <c r="AA151" s="63"/>
      <c r="AB151" s="63"/>
      <c r="AC151" s="63"/>
      <c r="AD151" s="63"/>
      <c r="AE151" s="63"/>
      <c r="AI151" s="356"/>
    </row>
    <row r="152" spans="1:63" ht="20.100000000000001" customHeight="1">
      <c r="A152" s="383"/>
      <c r="B152" s="140" t="str">
        <f>$B$45</f>
        <v xml:space="preserve">4. Język obcy do wyboru spośród: 1. Język angielski. 2. Język niemiecki. 3. Język rosyjski. </v>
      </c>
      <c r="C152" s="27"/>
      <c r="D152" s="27"/>
      <c r="E152" s="27"/>
      <c r="F152" s="27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343"/>
      <c r="Y152" s="140" t="s">
        <v>53</v>
      </c>
      <c r="Z152" s="140" t="s">
        <v>54</v>
      </c>
      <c r="AA152" s="171"/>
      <c r="AB152" s="63"/>
      <c r="AC152" s="171"/>
      <c r="AD152" s="63"/>
      <c r="AE152" s="63"/>
      <c r="AI152" s="356"/>
    </row>
    <row r="153" spans="1:63" ht="20.100000000000001" customHeight="1">
      <c r="A153" s="383"/>
      <c r="B153" s="140" t="str">
        <f>$B$46</f>
        <v>5. Język obcy 1-3 semstr 1 ECTS, 4 semestr 2 ECTS.</v>
      </c>
      <c r="C153" s="27"/>
      <c r="D153" s="27"/>
      <c r="E153" s="27"/>
      <c r="F153" s="27"/>
      <c r="G153" s="60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343"/>
      <c r="Y153" s="140" t="s">
        <v>26</v>
      </c>
      <c r="Z153" s="140" t="s">
        <v>55</v>
      </c>
      <c r="AA153" s="63"/>
      <c r="AB153" s="63"/>
      <c r="AC153" s="63"/>
      <c r="AD153" s="63"/>
      <c r="AE153" s="63"/>
      <c r="AI153" s="356"/>
    </row>
    <row r="154" spans="1:63" ht="20.100000000000001" customHeight="1">
      <c r="A154" s="383"/>
      <c r="B154" s="140" t="str">
        <f>$B$47</f>
        <v>6. Warunkiem zaliczenia ostatniego semestru Seminarium dyplomowego jest przygotowanie i złożenie pracy dyplomowej w systemie APD.</v>
      </c>
      <c r="C154" s="29"/>
      <c r="D154" s="27"/>
      <c r="E154" s="27"/>
      <c r="F154" s="27"/>
      <c r="G154" s="60"/>
      <c r="H154" s="60"/>
      <c r="I154" s="60"/>
      <c r="J154" s="60"/>
      <c r="K154" s="172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343"/>
      <c r="Y154" s="140" t="s">
        <v>56</v>
      </c>
      <c r="Z154" s="140" t="s">
        <v>57</v>
      </c>
      <c r="AA154" s="63"/>
      <c r="AB154" s="63"/>
      <c r="AC154" s="63"/>
      <c r="AD154" s="63"/>
      <c r="AE154" s="63"/>
      <c r="AI154" s="356"/>
    </row>
    <row r="155" spans="1:63" ht="20.100000000000001" customHeight="1">
      <c r="A155" s="384"/>
      <c r="B155" s="2"/>
      <c r="C155" s="2"/>
      <c r="D155" s="2"/>
      <c r="E155" s="2"/>
      <c r="F155" s="2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0"/>
      <c r="R155" s="60"/>
      <c r="S155" s="60"/>
      <c r="T155" s="60"/>
      <c r="U155" s="60"/>
      <c r="V155" s="60"/>
      <c r="W155" s="60"/>
      <c r="X155" s="343"/>
      <c r="Y155" s="140" t="s">
        <v>58</v>
      </c>
      <c r="Z155" s="140" t="s">
        <v>59</v>
      </c>
      <c r="AA155" s="63"/>
      <c r="AB155" s="63"/>
      <c r="AC155" s="63"/>
      <c r="AD155" s="63"/>
      <c r="AE155" s="63"/>
      <c r="AI155" s="356"/>
    </row>
    <row r="156" spans="1:63" ht="20.100000000000001" customHeight="1">
      <c r="A156" s="384"/>
      <c r="D156" s="2"/>
      <c r="E156" s="2"/>
      <c r="F156" s="2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0"/>
      <c r="R156" s="60"/>
      <c r="S156" s="60"/>
      <c r="T156" s="60"/>
      <c r="U156" s="60"/>
      <c r="V156" s="60"/>
      <c r="W156" s="60"/>
      <c r="X156" s="343"/>
      <c r="Y156" s="140" t="s">
        <v>60</v>
      </c>
      <c r="Z156" s="140" t="s">
        <v>61</v>
      </c>
      <c r="AA156" s="63"/>
      <c r="AB156" s="63"/>
      <c r="AC156" s="63"/>
      <c r="AD156" s="63"/>
      <c r="AE156" s="63"/>
      <c r="AI156" s="356"/>
    </row>
    <row r="157" spans="1:63" ht="20.100000000000001" customHeight="1" thickBot="1">
      <c r="A157" s="384"/>
      <c r="B157" s="31"/>
      <c r="D157" s="2"/>
      <c r="E157" s="2"/>
      <c r="F157" s="2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0"/>
      <c r="R157" s="60"/>
      <c r="S157" s="60"/>
      <c r="T157" s="60"/>
      <c r="U157" s="60"/>
      <c r="V157" s="60"/>
      <c r="W157" s="60"/>
      <c r="X157" s="343"/>
      <c r="Y157" s="173"/>
      <c r="Z157" s="140" t="s">
        <v>62</v>
      </c>
      <c r="AA157" s="63"/>
      <c r="AB157" s="63"/>
      <c r="AC157" s="63"/>
      <c r="AD157" s="63"/>
      <c r="AE157" s="63"/>
      <c r="AI157" s="356"/>
    </row>
    <row r="158" spans="1:63" ht="20.100000000000001" customHeight="1" thickBot="1">
      <c r="A158" s="384"/>
      <c r="B158" s="31"/>
      <c r="D158" s="2"/>
      <c r="E158" s="2"/>
      <c r="F158" s="2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0"/>
      <c r="R158" s="60"/>
      <c r="S158" s="60"/>
      <c r="T158" s="60"/>
      <c r="U158" s="60"/>
      <c r="V158" s="60"/>
      <c r="W158" s="60"/>
      <c r="X158" s="343"/>
      <c r="Y158" s="431"/>
      <c r="Z158" s="432" t="s">
        <v>265</v>
      </c>
      <c r="AA158" s="60"/>
      <c r="AB158" s="63"/>
      <c r="AC158" s="63"/>
      <c r="AD158" s="63"/>
      <c r="AE158" s="63"/>
      <c r="AI158" s="356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</row>
    <row r="159" spans="1:63" ht="20.100000000000001" customHeight="1" thickBot="1">
      <c r="A159" s="100"/>
      <c r="B159" s="403"/>
      <c r="C159" s="403"/>
      <c r="D159" s="403"/>
      <c r="E159" s="404"/>
      <c r="F159" s="404"/>
      <c r="G159" s="405"/>
      <c r="H159" s="405"/>
      <c r="I159" s="405"/>
      <c r="J159" s="405"/>
      <c r="K159" s="406"/>
      <c r="L159" s="406"/>
      <c r="M159" s="406"/>
      <c r="N159" s="406"/>
      <c r="O159" s="406"/>
      <c r="P159" s="406"/>
      <c r="Q159" s="406"/>
      <c r="R159" s="406"/>
      <c r="S159" s="406"/>
      <c r="T159" s="406"/>
      <c r="U159" s="407"/>
      <c r="V159" s="407"/>
      <c r="W159" s="407"/>
      <c r="X159" s="510" t="s">
        <v>93</v>
      </c>
      <c r="Y159" s="511"/>
      <c r="Z159" s="511"/>
      <c r="AA159" s="511"/>
      <c r="AB159" s="511"/>
      <c r="AC159" s="511"/>
      <c r="AD159" s="511"/>
      <c r="AE159" s="511"/>
      <c r="AF159" s="511"/>
      <c r="AG159" s="511"/>
      <c r="AH159" s="511"/>
      <c r="AI159" s="512"/>
    </row>
    <row r="160" spans="1:63" ht="20.100000000000001" customHeight="1">
      <c r="A160" s="583"/>
      <c r="B160" s="584"/>
      <c r="C160" s="584"/>
      <c r="D160" s="585" t="str">
        <f>D102</f>
        <v>PLAN  STUDIÓW  NR  IX</v>
      </c>
      <c r="E160" s="586"/>
      <c r="F160" s="586"/>
      <c r="G160" s="586"/>
      <c r="H160" s="586"/>
      <c r="I160" s="586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334"/>
      <c r="Y160" s="335"/>
      <c r="Z160" s="335"/>
      <c r="AA160" s="336"/>
      <c r="AB160" s="337"/>
      <c r="AC160" s="337"/>
      <c r="AD160" s="337"/>
      <c r="AE160" s="337"/>
      <c r="AF160" s="337"/>
      <c r="AG160" s="337"/>
      <c r="AH160" s="337"/>
      <c r="AI160" s="338"/>
    </row>
    <row r="161" spans="1:63" ht="20.100000000000001" customHeight="1">
      <c r="A161" s="589" t="s">
        <v>1</v>
      </c>
      <c r="B161" s="590"/>
      <c r="C161" s="590"/>
      <c r="D161" s="587"/>
      <c r="E161" s="588"/>
      <c r="F161" s="588"/>
      <c r="G161" s="588"/>
      <c r="H161" s="588"/>
      <c r="I161" s="588"/>
      <c r="J161" s="588"/>
      <c r="K161" s="588"/>
      <c r="L161" s="588"/>
      <c r="M161" s="588"/>
      <c r="N161" s="588"/>
      <c r="O161" s="588"/>
      <c r="P161" s="588"/>
      <c r="Q161" s="588"/>
      <c r="R161" s="588"/>
      <c r="S161" s="588"/>
      <c r="T161" s="588"/>
      <c r="U161" s="588"/>
      <c r="V161" s="588"/>
      <c r="W161" s="588"/>
      <c r="X161" s="339"/>
      <c r="Y161" s="333"/>
      <c r="Z161" s="333"/>
      <c r="AB161" s="138"/>
      <c r="AC161" s="135"/>
      <c r="AD161" s="135"/>
      <c r="AE161" s="135"/>
      <c r="AF161" s="135"/>
      <c r="AG161" s="135"/>
      <c r="AH161" s="135"/>
      <c r="AI161" s="340"/>
    </row>
    <row r="162" spans="1:63" s="54" customFormat="1" ht="20.100000000000001" customHeight="1">
      <c r="A162" s="372"/>
      <c r="C162" s="51"/>
      <c r="D162" s="3" t="s">
        <v>143</v>
      </c>
      <c r="E162" s="52"/>
      <c r="F162" s="52"/>
      <c r="G162" s="136"/>
      <c r="H162" s="137"/>
      <c r="I162" s="138" t="s">
        <v>126</v>
      </c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9"/>
      <c r="W162" s="139"/>
      <c r="X162" s="341"/>
      <c r="Y162" s="139"/>
      <c r="Z162" s="139"/>
      <c r="AB162" s="137"/>
      <c r="AC162" s="137"/>
      <c r="AD162" s="137"/>
      <c r="AE162" s="137"/>
      <c r="AF162" s="137"/>
      <c r="AG162" s="137"/>
      <c r="AH162" s="137"/>
      <c r="AI162" s="342"/>
      <c r="AJ162" s="53"/>
      <c r="AK162" s="312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</row>
    <row r="163" spans="1:63" ht="20.100000000000001" customHeight="1">
      <c r="A163" s="591"/>
      <c r="B163" s="592"/>
      <c r="C163" s="592"/>
      <c r="D163" s="3" t="s">
        <v>2</v>
      </c>
      <c r="E163" s="3"/>
      <c r="F163" s="3"/>
      <c r="G163" s="140"/>
      <c r="I163" s="138" t="s">
        <v>3</v>
      </c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40"/>
      <c r="W163" s="140"/>
      <c r="X163" s="343"/>
      <c r="Y163" s="140"/>
      <c r="Z163" s="140"/>
      <c r="AB163" s="140"/>
      <c r="AC163" s="140"/>
      <c r="AD163" s="140"/>
      <c r="AE163" s="140"/>
      <c r="AF163" s="140"/>
      <c r="AG163" s="140"/>
      <c r="AH163" s="140"/>
      <c r="AI163" s="344"/>
    </row>
    <row r="164" spans="1:63" ht="20.100000000000001" customHeight="1">
      <c r="A164" s="591"/>
      <c r="B164" s="592"/>
      <c r="C164" s="592"/>
      <c r="D164" s="3" t="s">
        <v>4</v>
      </c>
      <c r="E164" s="3"/>
      <c r="F164" s="3"/>
      <c r="G164" s="140"/>
      <c r="I164" s="138" t="s">
        <v>5</v>
      </c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40"/>
      <c r="W164" s="142"/>
      <c r="X164" s="343"/>
      <c r="Y164" s="142"/>
      <c r="Z164" s="142"/>
      <c r="AB164" s="143"/>
      <c r="AC164" s="143"/>
      <c r="AD164" s="143"/>
      <c r="AE164" s="143"/>
      <c r="AF164" s="143"/>
      <c r="AG164" s="143"/>
      <c r="AH164" s="143"/>
      <c r="AI164" s="345"/>
    </row>
    <row r="165" spans="1:63" ht="20.100000000000001" customHeight="1">
      <c r="A165" s="591"/>
      <c r="B165" s="592"/>
      <c r="C165" s="592"/>
      <c r="D165" s="3" t="s">
        <v>6</v>
      </c>
      <c r="E165" s="3"/>
      <c r="F165" s="3"/>
      <c r="G165" s="140"/>
      <c r="I165" s="138" t="s">
        <v>7</v>
      </c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40"/>
      <c r="W165" s="142"/>
      <c r="X165" s="343"/>
      <c r="Y165" s="142"/>
      <c r="Z165" s="142"/>
      <c r="AB165" s="143"/>
      <c r="AC165" s="143"/>
      <c r="AD165" s="143"/>
      <c r="AE165" s="143"/>
      <c r="AF165" s="143"/>
      <c r="AG165" s="143"/>
      <c r="AH165" s="143"/>
      <c r="AI165" s="345"/>
    </row>
    <row r="166" spans="1:63" ht="20.100000000000001" customHeight="1">
      <c r="A166" s="593"/>
      <c r="B166" s="594"/>
      <c r="C166" s="594"/>
      <c r="D166" s="3" t="s">
        <v>8</v>
      </c>
      <c r="E166" s="3"/>
      <c r="F166" s="3"/>
      <c r="G166" s="140"/>
      <c r="I166" s="144" t="str">
        <f>I9</f>
        <v>1. ZARZĄDZANIE W HANDLU i USŁUGACH</v>
      </c>
      <c r="J166" s="144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40"/>
      <c r="W166" s="140"/>
      <c r="X166" s="595" t="s">
        <v>238</v>
      </c>
      <c r="Y166" s="596"/>
      <c r="Z166" s="596"/>
      <c r="AA166" s="596"/>
      <c r="AB166" s="596"/>
      <c r="AC166" s="596"/>
      <c r="AD166" s="596"/>
      <c r="AE166" s="596"/>
      <c r="AF166" s="596"/>
      <c r="AG166" s="596"/>
      <c r="AH166" s="596"/>
      <c r="AI166" s="597"/>
    </row>
    <row r="167" spans="1:63" ht="20.100000000000001" customHeight="1">
      <c r="A167" s="591"/>
      <c r="B167" s="592"/>
      <c r="C167" s="592"/>
      <c r="D167" s="7"/>
      <c r="E167" s="2"/>
      <c r="F167" s="2"/>
      <c r="G167" s="63"/>
      <c r="H167" s="144"/>
      <c r="I167" s="138"/>
      <c r="J167" s="144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40"/>
      <c r="W167" s="115"/>
      <c r="X167" s="595" t="s">
        <v>239</v>
      </c>
      <c r="Y167" s="596"/>
      <c r="Z167" s="596"/>
      <c r="AA167" s="596"/>
      <c r="AB167" s="596"/>
      <c r="AC167" s="596"/>
      <c r="AD167" s="596"/>
      <c r="AE167" s="596"/>
      <c r="AF167" s="596"/>
      <c r="AG167" s="596"/>
      <c r="AH167" s="596"/>
      <c r="AI167" s="597"/>
    </row>
    <row r="168" spans="1:63" ht="20.100000000000001" customHeight="1">
      <c r="A168" s="373"/>
      <c r="B168" s="8"/>
      <c r="C168" s="9"/>
      <c r="D168" s="2"/>
      <c r="E168" s="2"/>
      <c r="F168" s="2"/>
      <c r="G168" s="63"/>
      <c r="H168" s="144"/>
      <c r="I168" s="144"/>
      <c r="J168" s="144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40"/>
      <c r="W168" s="140"/>
      <c r="X168" s="343"/>
      <c r="Y168" s="63"/>
      <c r="Z168" s="63"/>
      <c r="AA168" s="63"/>
      <c r="AB168" s="63"/>
      <c r="AC168" s="63"/>
      <c r="AD168" s="63"/>
      <c r="AE168" s="63"/>
      <c r="AF168" s="63"/>
      <c r="AG168" s="143"/>
      <c r="AH168" s="143"/>
      <c r="AI168" s="345"/>
    </row>
    <row r="169" spans="1:63" ht="20.100000000000001" customHeight="1" thickBot="1">
      <c r="A169" s="374"/>
      <c r="B169" s="10"/>
      <c r="C169" s="11"/>
      <c r="D169" s="12"/>
      <c r="E169" s="12"/>
      <c r="F169" s="12"/>
      <c r="G169" s="145"/>
      <c r="H169" s="174"/>
      <c r="J169" s="174"/>
      <c r="K169" s="146"/>
      <c r="L169" s="146"/>
      <c r="M169" s="146"/>
      <c r="N169" s="146"/>
      <c r="O169" s="146"/>
      <c r="P169" s="146"/>
      <c r="Q169" s="146"/>
      <c r="R169" s="146"/>
      <c r="S169" s="146"/>
      <c r="T169" s="146"/>
      <c r="U169" s="146"/>
      <c r="V169" s="147"/>
      <c r="W169" s="147"/>
      <c r="X169" s="346"/>
      <c r="Y169" s="351"/>
      <c r="Z169" s="351"/>
      <c r="AA169" s="351"/>
      <c r="AB169" s="351"/>
      <c r="AC169" s="351"/>
      <c r="AD169" s="351"/>
      <c r="AE169" s="351"/>
      <c r="AF169" s="351"/>
      <c r="AG169" s="348"/>
      <c r="AH169" s="348"/>
      <c r="AI169" s="349"/>
    </row>
    <row r="170" spans="1:63" ht="6" customHeight="1" thickBot="1">
      <c r="A170" s="390"/>
      <c r="B170" s="41"/>
      <c r="C170" s="41"/>
      <c r="D170" s="42"/>
      <c r="E170" s="42"/>
      <c r="F170" s="42"/>
      <c r="G170" s="199"/>
      <c r="H170" s="199"/>
      <c r="I170" s="199"/>
      <c r="J170" s="199"/>
      <c r="K170" s="200"/>
      <c r="L170" s="200"/>
      <c r="M170" s="200"/>
      <c r="N170" s="200"/>
      <c r="O170" s="200"/>
      <c r="P170" s="200"/>
      <c r="Q170" s="200"/>
      <c r="R170" s="200"/>
      <c r="S170" s="200"/>
      <c r="T170" s="200"/>
      <c r="U170" s="200"/>
      <c r="V170" s="201"/>
      <c r="W170" s="201"/>
      <c r="X170" s="350"/>
      <c r="Y170" s="350"/>
      <c r="Z170" s="350"/>
      <c r="AA170" s="350"/>
      <c r="AB170" s="350"/>
      <c r="AC170" s="350"/>
      <c r="AD170" s="350"/>
      <c r="AE170" s="350"/>
      <c r="AF170" s="350"/>
      <c r="AG170" s="350"/>
      <c r="AH170" s="350"/>
      <c r="AI170" s="393"/>
    </row>
    <row r="171" spans="1:63" ht="20.100000000000001" customHeight="1" thickBot="1">
      <c r="A171" s="568" t="s">
        <v>9</v>
      </c>
      <c r="B171" s="569" t="s">
        <v>10</v>
      </c>
      <c r="C171" s="569"/>
      <c r="D171" s="570" t="s">
        <v>11</v>
      </c>
      <c r="E171" s="570"/>
      <c r="F171" s="570"/>
      <c r="G171" s="571" t="s">
        <v>12</v>
      </c>
      <c r="H171" s="571"/>
      <c r="I171" s="571"/>
      <c r="J171" s="571"/>
      <c r="K171" s="571"/>
      <c r="L171" s="572" t="s">
        <v>76</v>
      </c>
      <c r="M171" s="572"/>
      <c r="N171" s="572"/>
      <c r="O171" s="572"/>
      <c r="P171" s="572"/>
      <c r="Q171" s="572"/>
      <c r="R171" s="572"/>
      <c r="S171" s="572"/>
      <c r="T171" s="572"/>
      <c r="U171" s="572"/>
      <c r="V171" s="572"/>
      <c r="W171" s="572"/>
      <c r="X171" s="572"/>
      <c r="Y171" s="572"/>
      <c r="Z171" s="572"/>
      <c r="AA171" s="572"/>
      <c r="AB171" s="572"/>
      <c r="AC171" s="572"/>
      <c r="AD171" s="572"/>
      <c r="AE171" s="572"/>
      <c r="AF171" s="572"/>
      <c r="AG171" s="572"/>
      <c r="AH171" s="572"/>
      <c r="AI171" s="573"/>
    </row>
    <row r="172" spans="1:63" ht="20.100000000000001" customHeight="1" thickBot="1">
      <c r="A172" s="568"/>
      <c r="B172" s="569"/>
      <c r="C172" s="569"/>
      <c r="D172" s="570"/>
      <c r="E172" s="570"/>
      <c r="F172" s="570"/>
      <c r="G172" s="523" t="s">
        <v>14</v>
      </c>
      <c r="H172" s="574" t="s">
        <v>15</v>
      </c>
      <c r="I172" s="574"/>
      <c r="J172" s="574"/>
      <c r="K172" s="574"/>
      <c r="L172" s="531" t="s">
        <v>163</v>
      </c>
      <c r="M172" s="531"/>
      <c r="N172" s="531"/>
      <c r="O172" s="531"/>
      <c r="P172" s="531" t="s">
        <v>164</v>
      </c>
      <c r="Q172" s="531"/>
      <c r="R172" s="531"/>
      <c r="S172" s="531"/>
      <c r="T172" s="531" t="s">
        <v>165</v>
      </c>
      <c r="U172" s="531"/>
      <c r="V172" s="531"/>
      <c r="W172" s="531"/>
      <c r="X172" s="531" t="s">
        <v>166</v>
      </c>
      <c r="Y172" s="531"/>
      <c r="Z172" s="531"/>
      <c r="AA172" s="531"/>
      <c r="AB172" s="531" t="s">
        <v>167</v>
      </c>
      <c r="AC172" s="531"/>
      <c r="AD172" s="531"/>
      <c r="AE172" s="531"/>
      <c r="AF172" s="575" t="s">
        <v>168</v>
      </c>
      <c r="AG172" s="575"/>
      <c r="AH172" s="575"/>
      <c r="AI172" s="576"/>
    </row>
    <row r="173" spans="1:63" ht="20.100000000000001" customHeight="1" thickBot="1">
      <c r="A173" s="568"/>
      <c r="B173" s="569"/>
      <c r="C173" s="569"/>
      <c r="D173" s="577" t="s">
        <v>21</v>
      </c>
      <c r="E173" s="578" t="s">
        <v>22</v>
      </c>
      <c r="F173" s="579" t="s">
        <v>23</v>
      </c>
      <c r="G173" s="523"/>
      <c r="H173" s="525" t="s">
        <v>24</v>
      </c>
      <c r="I173" s="525" t="s">
        <v>25</v>
      </c>
      <c r="J173" s="525" t="s">
        <v>26</v>
      </c>
      <c r="K173" s="580" t="s">
        <v>27</v>
      </c>
      <c r="L173" s="581" t="s">
        <v>240</v>
      </c>
      <c r="M173" s="581"/>
      <c r="N173" s="581"/>
      <c r="O173" s="581"/>
      <c r="P173" s="581"/>
      <c r="Q173" s="581"/>
      <c r="R173" s="581"/>
      <c r="S173" s="581"/>
      <c r="T173" s="581"/>
      <c r="U173" s="581"/>
      <c r="V173" s="581"/>
      <c r="W173" s="581"/>
      <c r="X173" s="581"/>
      <c r="Y173" s="581"/>
      <c r="Z173" s="581"/>
      <c r="AA173" s="581"/>
      <c r="AB173" s="581"/>
      <c r="AC173" s="581"/>
      <c r="AD173" s="581"/>
      <c r="AE173" s="581"/>
      <c r="AF173" s="581"/>
      <c r="AG173" s="581"/>
      <c r="AH173" s="581"/>
      <c r="AI173" s="582"/>
    </row>
    <row r="174" spans="1:63" ht="20.100000000000001" customHeight="1" thickBot="1">
      <c r="A174" s="568"/>
      <c r="B174" s="569"/>
      <c r="C174" s="569"/>
      <c r="D174" s="577"/>
      <c r="E174" s="578"/>
      <c r="F174" s="579"/>
      <c r="G174" s="523"/>
      <c r="H174" s="525"/>
      <c r="I174" s="525"/>
      <c r="J174" s="525"/>
      <c r="K174" s="580"/>
      <c r="L174" s="523" t="s">
        <v>24</v>
      </c>
      <c r="M174" s="525" t="s">
        <v>25</v>
      </c>
      <c r="N174" s="519" t="s">
        <v>28</v>
      </c>
      <c r="O174" s="521" t="s">
        <v>29</v>
      </c>
      <c r="P174" s="523" t="s">
        <v>24</v>
      </c>
      <c r="Q174" s="525" t="s">
        <v>25</v>
      </c>
      <c r="R174" s="519" t="s">
        <v>28</v>
      </c>
      <c r="S174" s="521" t="s">
        <v>29</v>
      </c>
      <c r="T174" s="523" t="s">
        <v>24</v>
      </c>
      <c r="U174" s="525" t="s">
        <v>25</v>
      </c>
      <c r="V174" s="519" t="s">
        <v>28</v>
      </c>
      <c r="W174" s="521" t="s">
        <v>29</v>
      </c>
      <c r="X174" s="523" t="s">
        <v>24</v>
      </c>
      <c r="Y174" s="525" t="s">
        <v>25</v>
      </c>
      <c r="Z174" s="519" t="s">
        <v>28</v>
      </c>
      <c r="AA174" s="521" t="s">
        <v>29</v>
      </c>
      <c r="AB174" s="523" t="s">
        <v>24</v>
      </c>
      <c r="AC174" s="525" t="s">
        <v>25</v>
      </c>
      <c r="AD174" s="519" t="s">
        <v>28</v>
      </c>
      <c r="AE174" s="521" t="s">
        <v>29</v>
      </c>
      <c r="AF174" s="523" t="s">
        <v>24</v>
      </c>
      <c r="AG174" s="525" t="s">
        <v>25</v>
      </c>
      <c r="AH174" s="519" t="s">
        <v>28</v>
      </c>
      <c r="AI174" s="527" t="s">
        <v>29</v>
      </c>
    </row>
    <row r="175" spans="1:63" ht="20.100000000000001" customHeight="1" thickBot="1">
      <c r="A175" s="627"/>
      <c r="B175" s="648"/>
      <c r="C175" s="648"/>
      <c r="D175" s="651"/>
      <c r="E175" s="652"/>
      <c r="F175" s="653"/>
      <c r="G175" s="524"/>
      <c r="H175" s="526"/>
      <c r="I175" s="526"/>
      <c r="J175" s="526"/>
      <c r="K175" s="843"/>
      <c r="L175" s="524"/>
      <c r="M175" s="526"/>
      <c r="N175" s="520"/>
      <c r="O175" s="522"/>
      <c r="P175" s="524"/>
      <c r="Q175" s="526"/>
      <c r="R175" s="520"/>
      <c r="S175" s="522"/>
      <c r="T175" s="524"/>
      <c r="U175" s="526"/>
      <c r="V175" s="520"/>
      <c r="W175" s="522"/>
      <c r="X175" s="524"/>
      <c r="Y175" s="526"/>
      <c r="Z175" s="520"/>
      <c r="AA175" s="522"/>
      <c r="AB175" s="524"/>
      <c r="AC175" s="526"/>
      <c r="AD175" s="520"/>
      <c r="AE175" s="522"/>
      <c r="AF175" s="524"/>
      <c r="AG175" s="526"/>
      <c r="AH175" s="520"/>
      <c r="AI175" s="528"/>
    </row>
    <row r="176" spans="1:63" s="141" customFormat="1" ht="18" customHeight="1" thickBot="1">
      <c r="A176" s="471" t="s">
        <v>157</v>
      </c>
      <c r="B176" s="554" t="s">
        <v>273</v>
      </c>
      <c r="C176" s="554"/>
      <c r="D176" s="555"/>
      <c r="E176" s="555"/>
      <c r="F176" s="476"/>
      <c r="G176" s="476"/>
      <c r="H176" s="555"/>
      <c r="I176" s="555"/>
      <c r="J176" s="555"/>
      <c r="K176" s="555"/>
      <c r="L176" s="555"/>
      <c r="M176" s="555"/>
      <c r="N176" s="555"/>
      <c r="O176" s="555"/>
      <c r="P176" s="555"/>
      <c r="Q176" s="555"/>
      <c r="R176" s="555"/>
      <c r="S176" s="555"/>
      <c r="T176" s="555"/>
      <c r="U176" s="555"/>
      <c r="V176" s="555"/>
      <c r="W176" s="555"/>
      <c r="X176" s="555"/>
      <c r="Y176" s="555"/>
      <c r="Z176" s="555"/>
      <c r="AA176" s="555"/>
      <c r="AB176" s="555"/>
      <c r="AC176" s="555"/>
      <c r="AD176" s="555"/>
      <c r="AE176" s="555"/>
      <c r="AF176" s="555"/>
      <c r="AG176" s="555"/>
      <c r="AH176" s="555"/>
      <c r="AI176" s="555"/>
      <c r="AJ176" s="555"/>
      <c r="AK176" s="555"/>
      <c r="AL176" s="555"/>
      <c r="AM176" s="555"/>
      <c r="AN176" s="555"/>
      <c r="AO176" s="555"/>
      <c r="AP176" s="555"/>
      <c r="AQ176" s="703"/>
    </row>
    <row r="177" spans="1:37" ht="20.100000000000001" customHeight="1">
      <c r="A177" s="394" t="s">
        <v>31</v>
      </c>
      <c r="B177" s="71" t="s">
        <v>256</v>
      </c>
      <c r="C177" s="327"/>
      <c r="D177" s="14"/>
      <c r="E177" s="15">
        <v>2</v>
      </c>
      <c r="F177" s="82">
        <v>2</v>
      </c>
      <c r="G177" s="296">
        <f t="shared" ref="G177:G183" si="78">SUM(H177:K177)</f>
        <v>45</v>
      </c>
      <c r="H177" s="297">
        <f t="shared" ref="H177:H187" si="79">L177+P177+T177+X177+AB177+AF177</f>
        <v>30</v>
      </c>
      <c r="I177" s="297">
        <f t="shared" ref="I177:I187" si="80">M177+Q177+U177+Y177+AC177+AG177</f>
        <v>15</v>
      </c>
      <c r="J177" s="297">
        <f t="shared" ref="J177:J187" si="81">N177+R177+V177+Z177+AD177+AH177</f>
        <v>0</v>
      </c>
      <c r="K177" s="298">
        <f t="shared" ref="K177:K187" si="82">O177+S177+W177+AA177+AE177+AI177</f>
        <v>0</v>
      </c>
      <c r="L177" s="149">
        <v>0</v>
      </c>
      <c r="M177" s="118"/>
      <c r="N177" s="118"/>
      <c r="O177" s="120"/>
      <c r="P177" s="121">
        <v>0</v>
      </c>
      <c r="Q177" s="118"/>
      <c r="R177" s="118"/>
      <c r="S177" s="120"/>
      <c r="T177" s="121">
        <v>0</v>
      </c>
      <c r="U177" s="118"/>
      <c r="V177" s="118"/>
      <c r="W177" s="120"/>
      <c r="X177" s="121"/>
      <c r="Y177" s="118"/>
      <c r="Z177" s="118"/>
      <c r="AA177" s="120"/>
      <c r="AB177" s="121">
        <v>30</v>
      </c>
      <c r="AC177" s="118">
        <v>15</v>
      </c>
      <c r="AD177" s="118"/>
      <c r="AE177" s="70"/>
      <c r="AF177" s="328"/>
      <c r="AG177" s="329"/>
      <c r="AH177" s="118"/>
      <c r="AI177" s="83"/>
      <c r="AK177" s="312">
        <v>10</v>
      </c>
    </row>
    <row r="178" spans="1:37" ht="20.100000000000001" customHeight="1">
      <c r="A178" s="277" t="s">
        <v>33</v>
      </c>
      <c r="B178" s="22" t="s">
        <v>213</v>
      </c>
      <c r="C178" s="218"/>
      <c r="D178" s="14"/>
      <c r="E178" s="18">
        <v>2</v>
      </c>
      <c r="F178" s="82">
        <v>2</v>
      </c>
      <c r="G178" s="299">
        <f>SUM(H178:K178)</f>
        <v>30</v>
      </c>
      <c r="H178" s="92">
        <f t="shared" si="79"/>
        <v>15</v>
      </c>
      <c r="I178" s="92">
        <f t="shared" si="80"/>
        <v>15</v>
      </c>
      <c r="J178" s="92">
        <f t="shared" si="81"/>
        <v>0</v>
      </c>
      <c r="K178" s="79">
        <f t="shared" si="82"/>
        <v>0</v>
      </c>
      <c r="L178" s="69"/>
      <c r="M178" s="92"/>
      <c r="N178" s="92"/>
      <c r="O178" s="124"/>
      <c r="P178" s="123"/>
      <c r="Q178" s="92"/>
      <c r="R178" s="92"/>
      <c r="S178" s="124"/>
      <c r="T178" s="123"/>
      <c r="U178" s="92"/>
      <c r="V178" s="92"/>
      <c r="W178" s="124"/>
      <c r="X178" s="123">
        <v>15</v>
      </c>
      <c r="Y178" s="118">
        <v>15</v>
      </c>
      <c r="Z178" s="92"/>
      <c r="AA178" s="124"/>
      <c r="AB178" s="123"/>
      <c r="AC178" s="92"/>
      <c r="AD178" s="92"/>
      <c r="AE178" s="72"/>
      <c r="AF178" s="123"/>
      <c r="AG178" s="92"/>
      <c r="AH178" s="92"/>
      <c r="AI178" s="79"/>
      <c r="AK178" s="312">
        <v>10</v>
      </c>
    </row>
    <row r="179" spans="1:37" ht="20.100000000000001" customHeight="1">
      <c r="A179" s="277" t="s">
        <v>34</v>
      </c>
      <c r="B179" s="276" t="s">
        <v>107</v>
      </c>
      <c r="C179" s="46"/>
      <c r="D179" s="37">
        <v>1</v>
      </c>
      <c r="E179" s="18">
        <v>1</v>
      </c>
      <c r="F179" s="78">
        <v>4</v>
      </c>
      <c r="G179" s="299">
        <f t="shared" si="78"/>
        <v>30</v>
      </c>
      <c r="H179" s="92">
        <f t="shared" si="79"/>
        <v>15</v>
      </c>
      <c r="I179" s="92">
        <f t="shared" si="80"/>
        <v>15</v>
      </c>
      <c r="J179" s="92">
        <f t="shared" si="81"/>
        <v>0</v>
      </c>
      <c r="K179" s="79">
        <f t="shared" si="82"/>
        <v>0</v>
      </c>
      <c r="L179" s="69"/>
      <c r="M179" s="92"/>
      <c r="N179" s="92"/>
      <c r="O179" s="124"/>
      <c r="P179" s="123"/>
      <c r="Q179" s="92"/>
      <c r="R179" s="92"/>
      <c r="S179" s="124"/>
      <c r="T179" s="123"/>
      <c r="U179" s="92"/>
      <c r="V179" s="92"/>
      <c r="W179" s="124"/>
      <c r="X179" s="119">
        <v>15</v>
      </c>
      <c r="Y179" s="118">
        <v>15</v>
      </c>
      <c r="Z179" s="92"/>
      <c r="AA179" s="124"/>
      <c r="AB179" s="123"/>
      <c r="AC179" s="92"/>
      <c r="AD179" s="92"/>
      <c r="AE179" s="124"/>
      <c r="AF179" s="123"/>
      <c r="AG179" s="92"/>
      <c r="AH179" s="92"/>
      <c r="AI179" s="79"/>
      <c r="AK179" s="312">
        <v>10</v>
      </c>
    </row>
    <row r="180" spans="1:37" ht="19.5" customHeight="1">
      <c r="A180" s="277" t="s">
        <v>35</v>
      </c>
      <c r="B180" s="22" t="s">
        <v>108</v>
      </c>
      <c r="C180" s="90"/>
      <c r="D180" s="14">
        <v>1</v>
      </c>
      <c r="E180" s="15">
        <v>1</v>
      </c>
      <c r="F180" s="83">
        <v>5</v>
      </c>
      <c r="G180" s="302">
        <f t="shared" si="78"/>
        <v>45</v>
      </c>
      <c r="H180" s="92">
        <f t="shared" si="79"/>
        <v>15</v>
      </c>
      <c r="I180" s="92">
        <f t="shared" si="80"/>
        <v>30</v>
      </c>
      <c r="J180" s="92">
        <f t="shared" si="81"/>
        <v>0</v>
      </c>
      <c r="K180" s="79">
        <f t="shared" si="82"/>
        <v>0</v>
      </c>
      <c r="L180" s="69">
        <v>0</v>
      </c>
      <c r="M180" s="118"/>
      <c r="N180" s="118"/>
      <c r="O180" s="120"/>
      <c r="P180" s="123">
        <v>0</v>
      </c>
      <c r="Q180" s="118"/>
      <c r="R180" s="118"/>
      <c r="S180" s="120"/>
      <c r="T180" s="123">
        <v>0</v>
      </c>
      <c r="U180" s="118"/>
      <c r="V180" s="118"/>
      <c r="W180" s="124"/>
      <c r="X180" s="119">
        <v>15</v>
      </c>
      <c r="Y180" s="118">
        <v>30</v>
      </c>
      <c r="Z180" s="92"/>
      <c r="AA180" s="120"/>
      <c r="AB180" s="123"/>
      <c r="AC180" s="92"/>
      <c r="AD180" s="118"/>
      <c r="AE180" s="124"/>
      <c r="AF180" s="121"/>
      <c r="AG180" s="118"/>
      <c r="AH180" s="118"/>
      <c r="AI180" s="83"/>
      <c r="AK180" s="312">
        <v>10</v>
      </c>
    </row>
    <row r="181" spans="1:37" ht="20.100000000000001" customHeight="1">
      <c r="A181" s="277" t="s">
        <v>37</v>
      </c>
      <c r="B181" s="276" t="s">
        <v>109</v>
      </c>
      <c r="C181" s="46"/>
      <c r="D181" s="37"/>
      <c r="E181" s="18">
        <v>2</v>
      </c>
      <c r="F181" s="79">
        <v>4</v>
      </c>
      <c r="G181" s="299">
        <f t="shared" si="78"/>
        <v>30</v>
      </c>
      <c r="H181" s="92">
        <f t="shared" si="79"/>
        <v>15</v>
      </c>
      <c r="I181" s="92">
        <f t="shared" si="80"/>
        <v>15</v>
      </c>
      <c r="J181" s="92">
        <f t="shared" si="81"/>
        <v>0</v>
      </c>
      <c r="K181" s="79">
        <f t="shared" si="82"/>
        <v>0</v>
      </c>
      <c r="L181" s="69">
        <v>0</v>
      </c>
      <c r="M181" s="92"/>
      <c r="N181" s="92"/>
      <c r="O181" s="124"/>
      <c r="P181" s="123">
        <v>0</v>
      </c>
      <c r="Q181" s="92"/>
      <c r="R181" s="92"/>
      <c r="S181" s="124"/>
      <c r="T181" s="123"/>
      <c r="U181" s="92"/>
      <c r="V181" s="92"/>
      <c r="W181" s="124"/>
      <c r="X181" s="123"/>
      <c r="Y181" s="92"/>
      <c r="Z181" s="92"/>
      <c r="AA181" s="124"/>
      <c r="AB181" s="123"/>
      <c r="AC181" s="92"/>
      <c r="AD181" s="92"/>
      <c r="AE181" s="124"/>
      <c r="AF181" s="123">
        <v>15</v>
      </c>
      <c r="AG181" s="92">
        <v>15</v>
      </c>
      <c r="AH181" s="92"/>
      <c r="AI181" s="79"/>
      <c r="AK181" s="312">
        <v>10</v>
      </c>
    </row>
    <row r="182" spans="1:37" ht="20.100000000000001" customHeight="1">
      <c r="A182" s="277" t="s">
        <v>39</v>
      </c>
      <c r="B182" s="276" t="s">
        <v>110</v>
      </c>
      <c r="C182" s="45"/>
      <c r="D182" s="37">
        <v>1</v>
      </c>
      <c r="E182" s="18">
        <v>1</v>
      </c>
      <c r="F182" s="79">
        <v>8</v>
      </c>
      <c r="G182" s="299">
        <f t="shared" si="78"/>
        <v>60</v>
      </c>
      <c r="H182" s="92">
        <f t="shared" si="79"/>
        <v>30</v>
      </c>
      <c r="I182" s="92">
        <f t="shared" si="80"/>
        <v>30</v>
      </c>
      <c r="J182" s="92">
        <f t="shared" si="81"/>
        <v>0</v>
      </c>
      <c r="K182" s="79">
        <f t="shared" si="82"/>
        <v>0</v>
      </c>
      <c r="L182" s="69"/>
      <c r="M182" s="92"/>
      <c r="N182" s="92"/>
      <c r="O182" s="124"/>
      <c r="P182" s="123"/>
      <c r="Q182" s="92"/>
      <c r="R182" s="92"/>
      <c r="S182" s="124"/>
      <c r="T182" s="123"/>
      <c r="U182" s="92"/>
      <c r="V182" s="92"/>
      <c r="W182" s="124"/>
      <c r="X182" s="123"/>
      <c r="Y182" s="92"/>
      <c r="Z182" s="92"/>
      <c r="AA182" s="124"/>
      <c r="AB182" s="119">
        <v>30</v>
      </c>
      <c r="AC182" s="92">
        <v>30</v>
      </c>
      <c r="AD182" s="92"/>
      <c r="AE182" s="124"/>
      <c r="AF182" s="123"/>
      <c r="AG182" s="92"/>
      <c r="AH182" s="92"/>
      <c r="AI182" s="79"/>
      <c r="AK182" s="312">
        <v>10</v>
      </c>
    </row>
    <row r="183" spans="1:37" ht="20.100000000000001" customHeight="1">
      <c r="A183" s="277" t="s">
        <v>41</v>
      </c>
      <c r="B183" s="93" t="s">
        <v>156</v>
      </c>
      <c r="C183" s="45"/>
      <c r="D183" s="37">
        <v>1</v>
      </c>
      <c r="E183" s="18">
        <v>1</v>
      </c>
      <c r="F183" s="78">
        <v>6</v>
      </c>
      <c r="G183" s="299">
        <f t="shared" si="78"/>
        <v>45</v>
      </c>
      <c r="H183" s="92">
        <f t="shared" si="79"/>
        <v>15</v>
      </c>
      <c r="I183" s="92">
        <f t="shared" si="80"/>
        <v>0</v>
      </c>
      <c r="J183" s="92">
        <f t="shared" si="81"/>
        <v>30</v>
      </c>
      <c r="K183" s="79">
        <f t="shared" si="82"/>
        <v>0</v>
      </c>
      <c r="L183" s="69">
        <v>0</v>
      </c>
      <c r="M183" s="92"/>
      <c r="N183" s="92"/>
      <c r="O183" s="124"/>
      <c r="P183" s="123">
        <v>0</v>
      </c>
      <c r="Q183" s="92"/>
      <c r="R183" s="92"/>
      <c r="S183" s="124"/>
      <c r="T183" s="123"/>
      <c r="U183" s="92"/>
      <c r="V183" s="92"/>
      <c r="W183" s="124"/>
      <c r="X183" s="123"/>
      <c r="Y183" s="92"/>
      <c r="Z183" s="92"/>
      <c r="AA183" s="124"/>
      <c r="AB183" s="119">
        <v>15</v>
      </c>
      <c r="AC183" s="92"/>
      <c r="AD183" s="118">
        <v>30</v>
      </c>
      <c r="AE183" s="124"/>
      <c r="AF183" s="123"/>
      <c r="AG183" s="92"/>
      <c r="AH183" s="92"/>
      <c r="AI183" s="79"/>
      <c r="AK183" s="312">
        <v>15</v>
      </c>
    </row>
    <row r="184" spans="1:37" ht="20.100000000000001" customHeight="1">
      <c r="A184" s="277" t="s">
        <v>42</v>
      </c>
      <c r="B184" s="276" t="s">
        <v>111</v>
      </c>
      <c r="C184" s="45"/>
      <c r="D184" s="37">
        <v>1</v>
      </c>
      <c r="E184" s="18">
        <v>1</v>
      </c>
      <c r="F184" s="78">
        <v>7</v>
      </c>
      <c r="G184" s="299">
        <f>SUM(H184:K184)</f>
        <v>45</v>
      </c>
      <c r="H184" s="92">
        <f t="shared" si="79"/>
        <v>30</v>
      </c>
      <c r="I184" s="92">
        <f t="shared" si="80"/>
        <v>15</v>
      </c>
      <c r="J184" s="92">
        <f t="shared" si="81"/>
        <v>0</v>
      </c>
      <c r="K184" s="79">
        <f t="shared" si="82"/>
        <v>0</v>
      </c>
      <c r="L184" s="69">
        <v>0</v>
      </c>
      <c r="M184" s="92"/>
      <c r="N184" s="92"/>
      <c r="O184" s="124"/>
      <c r="P184" s="123">
        <v>0</v>
      </c>
      <c r="Q184" s="92"/>
      <c r="R184" s="92"/>
      <c r="S184" s="124"/>
      <c r="T184" s="123">
        <v>0</v>
      </c>
      <c r="U184" s="92"/>
      <c r="V184" s="92"/>
      <c r="W184" s="124"/>
      <c r="X184" s="123"/>
      <c r="Y184" s="92"/>
      <c r="Z184" s="92"/>
      <c r="AA184" s="124"/>
      <c r="AB184" s="123">
        <v>0</v>
      </c>
      <c r="AC184" s="92"/>
      <c r="AD184" s="92"/>
      <c r="AE184" s="124"/>
      <c r="AF184" s="119">
        <v>30</v>
      </c>
      <c r="AG184" s="118">
        <v>15</v>
      </c>
      <c r="AH184" s="92"/>
      <c r="AI184" s="79"/>
      <c r="AK184" s="312">
        <v>20</v>
      </c>
    </row>
    <row r="185" spans="1:37" ht="20.100000000000001" customHeight="1">
      <c r="A185" s="277" t="s">
        <v>86</v>
      </c>
      <c r="B185" s="220" t="s">
        <v>112</v>
      </c>
      <c r="C185" s="219"/>
      <c r="D185" s="37"/>
      <c r="E185" s="18">
        <v>2</v>
      </c>
      <c r="F185" s="78">
        <v>4</v>
      </c>
      <c r="G185" s="299">
        <f>SUM(H185:K185)</f>
        <v>30</v>
      </c>
      <c r="H185" s="92">
        <f t="shared" si="79"/>
        <v>15</v>
      </c>
      <c r="I185" s="92">
        <f t="shared" si="80"/>
        <v>15</v>
      </c>
      <c r="J185" s="92">
        <f t="shared" si="81"/>
        <v>0</v>
      </c>
      <c r="K185" s="79">
        <f t="shared" si="82"/>
        <v>0</v>
      </c>
      <c r="L185" s="69"/>
      <c r="M185" s="92"/>
      <c r="N185" s="92"/>
      <c r="O185" s="124"/>
      <c r="P185" s="123"/>
      <c r="Q185" s="92"/>
      <c r="R185" s="92"/>
      <c r="S185" s="124"/>
      <c r="T185" s="123"/>
      <c r="U185" s="92"/>
      <c r="V185" s="92"/>
      <c r="W185" s="124"/>
      <c r="X185" s="123"/>
      <c r="Y185" s="92"/>
      <c r="Z185" s="92"/>
      <c r="AA185" s="124"/>
      <c r="AB185" s="123">
        <v>15</v>
      </c>
      <c r="AC185" s="92">
        <v>15</v>
      </c>
      <c r="AD185" s="92"/>
      <c r="AE185" s="124"/>
      <c r="AF185" s="123"/>
      <c r="AG185" s="92"/>
      <c r="AH185" s="92"/>
      <c r="AI185" s="79"/>
      <c r="AK185" s="312">
        <v>10</v>
      </c>
    </row>
    <row r="186" spans="1:37" ht="20.100000000000001" customHeight="1">
      <c r="A186" s="277" t="s">
        <v>88</v>
      </c>
      <c r="B186" s="22" t="s">
        <v>231</v>
      </c>
      <c r="C186" s="218"/>
      <c r="D186" s="37"/>
      <c r="E186" s="18">
        <v>2</v>
      </c>
      <c r="F186" s="78">
        <v>5</v>
      </c>
      <c r="G186" s="299">
        <f>SUM(H186:K186)</f>
        <v>30</v>
      </c>
      <c r="H186" s="92">
        <f t="shared" si="79"/>
        <v>15</v>
      </c>
      <c r="I186" s="92">
        <f t="shared" si="80"/>
        <v>15</v>
      </c>
      <c r="J186" s="92">
        <f t="shared" si="81"/>
        <v>0</v>
      </c>
      <c r="K186" s="79">
        <f t="shared" si="82"/>
        <v>0</v>
      </c>
      <c r="L186" s="69"/>
      <c r="M186" s="92"/>
      <c r="N186" s="92"/>
      <c r="O186" s="124"/>
      <c r="P186" s="123"/>
      <c r="Q186" s="92"/>
      <c r="R186" s="92"/>
      <c r="S186" s="124"/>
      <c r="T186" s="123"/>
      <c r="U186" s="92"/>
      <c r="V186" s="92"/>
      <c r="W186" s="124"/>
      <c r="X186" s="123"/>
      <c r="Y186" s="69"/>
      <c r="Z186" s="92"/>
      <c r="AA186" s="124"/>
      <c r="AB186" s="123"/>
      <c r="AC186" s="92"/>
      <c r="AD186" s="92"/>
      <c r="AE186" s="72"/>
      <c r="AF186" s="123">
        <v>15</v>
      </c>
      <c r="AG186" s="92">
        <v>15</v>
      </c>
      <c r="AH186" s="92"/>
      <c r="AI186" s="79"/>
      <c r="AK186" s="312">
        <v>10</v>
      </c>
    </row>
    <row r="187" spans="1:37" ht="20.100000000000001" customHeight="1">
      <c r="A187" s="277" t="s">
        <v>90</v>
      </c>
      <c r="B187" s="276" t="s">
        <v>101</v>
      </c>
      <c r="C187" s="295"/>
      <c r="D187" s="37"/>
      <c r="E187" s="18">
        <v>2</v>
      </c>
      <c r="F187" s="79">
        <v>4</v>
      </c>
      <c r="G187" s="299">
        <f>SUM(H187:K187)</f>
        <v>60</v>
      </c>
      <c r="H187" s="92">
        <f t="shared" si="79"/>
        <v>0</v>
      </c>
      <c r="I187" s="92">
        <f t="shared" si="80"/>
        <v>0</v>
      </c>
      <c r="J187" s="92">
        <f t="shared" si="81"/>
        <v>0</v>
      </c>
      <c r="K187" s="79">
        <f t="shared" si="82"/>
        <v>60</v>
      </c>
      <c r="L187" s="69">
        <v>0</v>
      </c>
      <c r="M187" s="92"/>
      <c r="N187" s="92"/>
      <c r="O187" s="124"/>
      <c r="P187" s="123">
        <v>0</v>
      </c>
      <c r="Q187" s="92"/>
      <c r="R187" s="92"/>
      <c r="S187" s="124"/>
      <c r="T187" s="123">
        <v>0</v>
      </c>
      <c r="U187" s="130"/>
      <c r="V187" s="130"/>
      <c r="W187" s="124"/>
      <c r="X187" s="123"/>
      <c r="Y187" s="130"/>
      <c r="Z187" s="130"/>
      <c r="AA187" s="131"/>
      <c r="AB187" s="123"/>
      <c r="AC187" s="130"/>
      <c r="AD187" s="130"/>
      <c r="AE187" s="131">
        <v>30</v>
      </c>
      <c r="AF187" s="123"/>
      <c r="AG187" s="130"/>
      <c r="AH187" s="130"/>
      <c r="AI187" s="395">
        <v>30</v>
      </c>
      <c r="AK187" s="312">
        <v>60</v>
      </c>
    </row>
    <row r="188" spans="1:37" ht="20.100000000000001" customHeight="1" thickBot="1">
      <c r="A188" s="277" t="s">
        <v>95</v>
      </c>
      <c r="B188" s="276" t="s">
        <v>134</v>
      </c>
      <c r="C188" s="295"/>
      <c r="D188" s="37"/>
      <c r="E188" s="19">
        <v>1</v>
      </c>
      <c r="F188" s="78">
        <v>4</v>
      </c>
      <c r="G188" s="299"/>
      <c r="H188" s="92"/>
      <c r="I188" s="92"/>
      <c r="J188" s="92"/>
      <c r="K188" s="79"/>
      <c r="L188" s="69"/>
      <c r="M188" s="92"/>
      <c r="N188" s="92"/>
      <c r="O188" s="124"/>
      <c r="P188" s="123"/>
      <c r="Q188" s="92"/>
      <c r="R188" s="92"/>
      <c r="S188" s="124"/>
      <c r="T188" s="123"/>
      <c r="U188" s="130"/>
      <c r="V188" s="130"/>
      <c r="W188" s="124"/>
      <c r="X188" s="123"/>
      <c r="Y188" s="130"/>
      <c r="Z188" s="130"/>
      <c r="AA188" s="66" t="s">
        <v>145</v>
      </c>
      <c r="AB188" s="123"/>
      <c r="AC188" s="130"/>
      <c r="AD188" s="130"/>
      <c r="AE188" s="131"/>
      <c r="AF188" s="123"/>
      <c r="AG188" s="130"/>
      <c r="AH188" s="130"/>
      <c r="AI188" s="377"/>
    </row>
    <row r="189" spans="1:37" ht="42.6" customHeight="1" thickBot="1">
      <c r="A189" s="277" t="s">
        <v>96</v>
      </c>
      <c r="B189" s="645" t="s">
        <v>144</v>
      </c>
      <c r="C189" s="557"/>
      <c r="D189" s="64"/>
      <c r="E189" s="65"/>
      <c r="F189" s="80">
        <v>10</v>
      </c>
      <c r="G189" s="299"/>
      <c r="H189" s="92"/>
      <c r="I189" s="92"/>
      <c r="J189" s="92"/>
      <c r="K189" s="79"/>
      <c r="L189" s="69"/>
      <c r="M189" s="92"/>
      <c r="N189" s="92"/>
      <c r="O189" s="124"/>
      <c r="P189" s="123"/>
      <c r="Q189" s="92"/>
      <c r="R189" s="92"/>
      <c r="S189" s="124"/>
      <c r="T189" s="123"/>
      <c r="U189" s="92"/>
      <c r="V189" s="92"/>
      <c r="W189" s="124"/>
      <c r="X189" s="123"/>
      <c r="Y189" s="92"/>
      <c r="Z189" s="92"/>
      <c r="AA189" s="124"/>
      <c r="AB189" s="123"/>
      <c r="AC189" s="92"/>
      <c r="AD189" s="92"/>
      <c r="AE189" s="124"/>
      <c r="AF189" s="123"/>
      <c r="AG189" s="92"/>
      <c r="AH189" s="72"/>
      <c r="AI189" s="437" t="s">
        <v>145</v>
      </c>
    </row>
    <row r="190" spans="1:37" ht="20.100000000000001" customHeight="1" thickTop="1" thickBot="1">
      <c r="A190" s="396"/>
      <c r="B190" s="611" t="s">
        <v>44</v>
      </c>
      <c r="C190" s="611"/>
      <c r="D190" s="560">
        <f t="shared" ref="D190:AI190" si="83">SUM(D177:D189)</f>
        <v>5</v>
      </c>
      <c r="E190" s="560">
        <f>SUM(E177:E189)</f>
        <v>18</v>
      </c>
      <c r="F190" s="614">
        <f>SUM(F177:F189)</f>
        <v>65</v>
      </c>
      <c r="G190" s="562">
        <f t="shared" si="83"/>
        <v>450</v>
      </c>
      <c r="H190" s="563">
        <f t="shared" si="83"/>
        <v>195</v>
      </c>
      <c r="I190" s="563">
        <f t="shared" si="83"/>
        <v>165</v>
      </c>
      <c r="J190" s="563">
        <f t="shared" si="83"/>
        <v>30</v>
      </c>
      <c r="K190" s="564">
        <f t="shared" si="83"/>
        <v>60</v>
      </c>
      <c r="L190" s="305">
        <f t="shared" si="83"/>
        <v>0</v>
      </c>
      <c r="M190" s="205">
        <f t="shared" si="83"/>
        <v>0</v>
      </c>
      <c r="N190" s="205">
        <f t="shared" si="83"/>
        <v>0</v>
      </c>
      <c r="O190" s="208">
        <f t="shared" si="83"/>
        <v>0</v>
      </c>
      <c r="P190" s="209">
        <f t="shared" si="83"/>
        <v>0</v>
      </c>
      <c r="Q190" s="205">
        <f t="shared" si="83"/>
        <v>0</v>
      </c>
      <c r="R190" s="205">
        <f t="shared" si="83"/>
        <v>0</v>
      </c>
      <c r="S190" s="208">
        <f t="shared" si="83"/>
        <v>0</v>
      </c>
      <c r="T190" s="209">
        <f t="shared" si="83"/>
        <v>0</v>
      </c>
      <c r="U190" s="205">
        <f t="shared" si="83"/>
        <v>0</v>
      </c>
      <c r="V190" s="205">
        <f t="shared" si="83"/>
        <v>0</v>
      </c>
      <c r="W190" s="208">
        <f t="shared" si="83"/>
        <v>0</v>
      </c>
      <c r="X190" s="209">
        <f t="shared" si="83"/>
        <v>45</v>
      </c>
      <c r="Y190" s="205">
        <f t="shared" si="83"/>
        <v>60</v>
      </c>
      <c r="Z190" s="205">
        <f t="shared" si="83"/>
        <v>0</v>
      </c>
      <c r="AA190" s="208">
        <f t="shared" si="83"/>
        <v>0</v>
      </c>
      <c r="AB190" s="209">
        <f t="shared" si="83"/>
        <v>90</v>
      </c>
      <c r="AC190" s="205">
        <f t="shared" si="83"/>
        <v>60</v>
      </c>
      <c r="AD190" s="205">
        <f t="shared" si="83"/>
        <v>30</v>
      </c>
      <c r="AE190" s="208">
        <f t="shared" si="83"/>
        <v>30</v>
      </c>
      <c r="AF190" s="209">
        <f t="shared" si="83"/>
        <v>60</v>
      </c>
      <c r="AG190" s="205">
        <f t="shared" si="83"/>
        <v>45</v>
      </c>
      <c r="AH190" s="205">
        <f t="shared" si="83"/>
        <v>0</v>
      </c>
      <c r="AI190" s="205">
        <f t="shared" si="83"/>
        <v>30</v>
      </c>
    </row>
    <row r="191" spans="1:37" ht="20.100000000000001" customHeight="1" thickTop="1" thickBot="1">
      <c r="A191" s="397"/>
      <c r="B191" s="612"/>
      <c r="C191" s="612"/>
      <c r="D191" s="613"/>
      <c r="E191" s="613"/>
      <c r="F191" s="615"/>
      <c r="G191" s="836"/>
      <c r="H191" s="837"/>
      <c r="I191" s="837"/>
      <c r="J191" s="837"/>
      <c r="K191" s="838"/>
      <c r="L191" s="565">
        <f>SUM(L190:O190)</f>
        <v>0</v>
      </c>
      <c r="M191" s="566"/>
      <c r="N191" s="566"/>
      <c r="O191" s="566"/>
      <c r="P191" s="566">
        <f>SUM(P190:S190)</f>
        <v>0</v>
      </c>
      <c r="Q191" s="566"/>
      <c r="R191" s="566"/>
      <c r="S191" s="566"/>
      <c r="T191" s="566">
        <f>SUM(T190:W190)</f>
        <v>0</v>
      </c>
      <c r="U191" s="566"/>
      <c r="V191" s="566"/>
      <c r="W191" s="566"/>
      <c r="X191" s="566">
        <f>SUM(X190:AA190)</f>
        <v>105</v>
      </c>
      <c r="Y191" s="566"/>
      <c r="Z191" s="566"/>
      <c r="AA191" s="566"/>
      <c r="AB191" s="566">
        <f>SUM(AB190:AE190)</f>
        <v>210</v>
      </c>
      <c r="AC191" s="566"/>
      <c r="AD191" s="566"/>
      <c r="AE191" s="566"/>
      <c r="AF191" s="566">
        <f>SUM(AF190:AI190)</f>
        <v>135</v>
      </c>
      <c r="AG191" s="566"/>
      <c r="AH191" s="566"/>
      <c r="AI191" s="567"/>
      <c r="AJ191" s="1" t="b">
        <f>SUM(L191:AI191)=G190</f>
        <v>1</v>
      </c>
      <c r="AK191" s="318"/>
    </row>
    <row r="192" spans="1:37" ht="20.100000000000001" customHeight="1" thickBot="1">
      <c r="A192" s="643" t="s">
        <v>102</v>
      </c>
      <c r="B192" s="644"/>
      <c r="C192" s="644"/>
      <c r="D192" s="622" t="s">
        <v>21</v>
      </c>
      <c r="E192" s="623" t="s">
        <v>22</v>
      </c>
      <c r="F192" s="624" t="s">
        <v>23</v>
      </c>
      <c r="G192" s="829" t="s">
        <v>14</v>
      </c>
      <c r="H192" s="839" t="s">
        <v>24</v>
      </c>
      <c r="I192" s="839" t="s">
        <v>25</v>
      </c>
      <c r="J192" s="839" t="s">
        <v>26</v>
      </c>
      <c r="K192" s="840" t="s">
        <v>27</v>
      </c>
      <c r="L192" s="531" t="s">
        <v>163</v>
      </c>
      <c r="M192" s="531"/>
      <c r="N192" s="531"/>
      <c r="O192" s="531"/>
      <c r="P192" s="531" t="s">
        <v>164</v>
      </c>
      <c r="Q192" s="531"/>
      <c r="R192" s="531"/>
      <c r="S192" s="531"/>
      <c r="T192" s="531" t="s">
        <v>165</v>
      </c>
      <c r="U192" s="531"/>
      <c r="V192" s="531"/>
      <c r="W192" s="531"/>
      <c r="X192" s="531" t="s">
        <v>166</v>
      </c>
      <c r="Y192" s="531"/>
      <c r="Z192" s="531"/>
      <c r="AA192" s="531"/>
      <c r="AB192" s="531" t="s">
        <v>167</v>
      </c>
      <c r="AC192" s="531"/>
      <c r="AD192" s="531"/>
      <c r="AE192" s="531"/>
      <c r="AF192" s="532" t="s">
        <v>168</v>
      </c>
      <c r="AG192" s="532"/>
      <c r="AH192" s="532"/>
      <c r="AI192" s="533"/>
      <c r="AK192" s="318"/>
    </row>
    <row r="193" spans="1:37" ht="20.100000000000001" customHeight="1" thickBot="1">
      <c r="A193" s="536"/>
      <c r="B193" s="537"/>
      <c r="C193" s="537"/>
      <c r="D193" s="622"/>
      <c r="E193" s="623"/>
      <c r="F193" s="579"/>
      <c r="G193" s="829"/>
      <c r="H193" s="525"/>
      <c r="I193" s="525"/>
      <c r="J193" s="525"/>
      <c r="K193" s="580"/>
      <c r="L193" s="524" t="s">
        <v>24</v>
      </c>
      <c r="M193" s="526" t="s">
        <v>25</v>
      </c>
      <c r="N193" s="520" t="s">
        <v>28</v>
      </c>
      <c r="O193" s="522" t="s">
        <v>29</v>
      </c>
      <c r="P193" s="524" t="s">
        <v>24</v>
      </c>
      <c r="Q193" s="526" t="s">
        <v>25</v>
      </c>
      <c r="R193" s="520" t="s">
        <v>28</v>
      </c>
      <c r="S193" s="522" t="s">
        <v>29</v>
      </c>
      <c r="T193" s="524" t="s">
        <v>24</v>
      </c>
      <c r="U193" s="526" t="s">
        <v>25</v>
      </c>
      <c r="V193" s="520" t="s">
        <v>28</v>
      </c>
      <c r="W193" s="522" t="s">
        <v>29</v>
      </c>
      <c r="X193" s="524" t="s">
        <v>24</v>
      </c>
      <c r="Y193" s="526" t="s">
        <v>25</v>
      </c>
      <c r="Z193" s="520" t="s">
        <v>28</v>
      </c>
      <c r="AA193" s="522" t="s">
        <v>29</v>
      </c>
      <c r="AB193" s="524" t="s">
        <v>24</v>
      </c>
      <c r="AC193" s="526" t="s">
        <v>25</v>
      </c>
      <c r="AD193" s="520" t="s">
        <v>28</v>
      </c>
      <c r="AE193" s="522" t="s">
        <v>29</v>
      </c>
      <c r="AF193" s="524" t="s">
        <v>24</v>
      </c>
      <c r="AG193" s="526" t="s">
        <v>25</v>
      </c>
      <c r="AH193" s="520" t="s">
        <v>28</v>
      </c>
      <c r="AI193" s="528" t="s">
        <v>29</v>
      </c>
      <c r="AK193" s="318"/>
    </row>
    <row r="194" spans="1:37" ht="20.100000000000001" customHeight="1" thickBot="1">
      <c r="A194" s="536"/>
      <c r="B194" s="537"/>
      <c r="C194" s="537"/>
      <c r="D194" s="622"/>
      <c r="E194" s="623"/>
      <c r="F194" s="579"/>
      <c r="G194" s="829"/>
      <c r="H194" s="525"/>
      <c r="I194" s="525"/>
      <c r="J194" s="525"/>
      <c r="K194" s="580"/>
      <c r="L194" s="524"/>
      <c r="M194" s="526"/>
      <c r="N194" s="520"/>
      <c r="O194" s="522"/>
      <c r="P194" s="524"/>
      <c r="Q194" s="526"/>
      <c r="R194" s="520"/>
      <c r="S194" s="522"/>
      <c r="T194" s="524"/>
      <c r="U194" s="526"/>
      <c r="V194" s="520"/>
      <c r="W194" s="522"/>
      <c r="X194" s="524"/>
      <c r="Y194" s="526"/>
      <c r="Z194" s="520"/>
      <c r="AA194" s="522"/>
      <c r="AB194" s="524"/>
      <c r="AC194" s="526"/>
      <c r="AD194" s="520"/>
      <c r="AE194" s="522"/>
      <c r="AF194" s="524"/>
      <c r="AG194" s="526"/>
      <c r="AH194" s="520"/>
      <c r="AI194" s="528"/>
      <c r="AK194" s="318"/>
    </row>
    <row r="195" spans="1:37" ht="20.100000000000001" customHeight="1" thickBot="1">
      <c r="A195" s="536"/>
      <c r="B195" s="537"/>
      <c r="C195" s="537"/>
      <c r="D195" s="606">
        <f t="shared" ref="D195:AI195" si="84">SUM(D142,D190)</f>
        <v>20</v>
      </c>
      <c r="E195" s="638">
        <f>SUM(E142,E190)</f>
        <v>67</v>
      </c>
      <c r="F195" s="639">
        <f t="shared" si="84"/>
        <v>180</v>
      </c>
      <c r="G195" s="841">
        <f>SUM(G142,G190)</f>
        <v>1830</v>
      </c>
      <c r="H195" s="842">
        <f t="shared" si="84"/>
        <v>795</v>
      </c>
      <c r="I195" s="842">
        <f t="shared" si="84"/>
        <v>690</v>
      </c>
      <c r="J195" s="842">
        <f t="shared" si="84"/>
        <v>270</v>
      </c>
      <c r="K195" s="844">
        <f t="shared" si="84"/>
        <v>75</v>
      </c>
      <c r="L195" s="164">
        <f t="shared" si="84"/>
        <v>150</v>
      </c>
      <c r="M195" s="165">
        <f t="shared" si="84"/>
        <v>135</v>
      </c>
      <c r="N195" s="165">
        <f t="shared" si="84"/>
        <v>30</v>
      </c>
      <c r="O195" s="166">
        <f t="shared" si="84"/>
        <v>0</v>
      </c>
      <c r="P195" s="164">
        <f t="shared" si="84"/>
        <v>150</v>
      </c>
      <c r="Q195" s="165">
        <f t="shared" si="84"/>
        <v>150</v>
      </c>
      <c r="R195" s="165">
        <f t="shared" si="84"/>
        <v>60</v>
      </c>
      <c r="S195" s="167">
        <f t="shared" si="84"/>
        <v>0</v>
      </c>
      <c r="T195" s="168">
        <f t="shared" si="84"/>
        <v>150</v>
      </c>
      <c r="U195" s="165">
        <f t="shared" si="84"/>
        <v>120</v>
      </c>
      <c r="V195" s="165">
        <f t="shared" si="84"/>
        <v>60</v>
      </c>
      <c r="W195" s="166">
        <f t="shared" si="84"/>
        <v>15</v>
      </c>
      <c r="X195" s="164">
        <f t="shared" si="84"/>
        <v>120</v>
      </c>
      <c r="Y195" s="165">
        <f t="shared" si="84"/>
        <v>135</v>
      </c>
      <c r="Z195" s="165">
        <f t="shared" si="84"/>
        <v>60</v>
      </c>
      <c r="AA195" s="167">
        <f t="shared" si="84"/>
        <v>0</v>
      </c>
      <c r="AB195" s="168">
        <f t="shared" si="84"/>
        <v>150</v>
      </c>
      <c r="AC195" s="165">
        <f t="shared" si="84"/>
        <v>90</v>
      </c>
      <c r="AD195" s="165">
        <f t="shared" si="84"/>
        <v>60</v>
      </c>
      <c r="AE195" s="166">
        <f t="shared" si="84"/>
        <v>30</v>
      </c>
      <c r="AF195" s="164">
        <f t="shared" si="84"/>
        <v>75</v>
      </c>
      <c r="AG195" s="165">
        <f t="shared" si="84"/>
        <v>60</v>
      </c>
      <c r="AH195" s="165">
        <f t="shared" si="84"/>
        <v>0</v>
      </c>
      <c r="AI195" s="380">
        <f t="shared" si="84"/>
        <v>30</v>
      </c>
      <c r="AK195" s="318"/>
    </row>
    <row r="196" spans="1:37" ht="20.100000000000001" customHeight="1" thickBot="1">
      <c r="A196" s="536"/>
      <c r="B196" s="537"/>
      <c r="C196" s="537"/>
      <c r="D196" s="606"/>
      <c r="E196" s="638"/>
      <c r="F196" s="639"/>
      <c r="G196" s="841"/>
      <c r="H196" s="842"/>
      <c r="I196" s="842"/>
      <c r="J196" s="842"/>
      <c r="K196" s="844"/>
      <c r="L196" s="598">
        <f>SUM(L195:O195)</f>
        <v>315</v>
      </c>
      <c r="M196" s="598"/>
      <c r="N196" s="598"/>
      <c r="O196" s="598"/>
      <c r="P196" s="598">
        <f>SUM(P195:S195)</f>
        <v>360</v>
      </c>
      <c r="Q196" s="598"/>
      <c r="R196" s="598"/>
      <c r="S196" s="598"/>
      <c r="T196" s="598">
        <f>SUM(T195:W195)</f>
        <v>345</v>
      </c>
      <c r="U196" s="598"/>
      <c r="V196" s="598"/>
      <c r="W196" s="598"/>
      <c r="X196" s="598">
        <f>SUM(X195:AA195)</f>
        <v>315</v>
      </c>
      <c r="Y196" s="598"/>
      <c r="Z196" s="598"/>
      <c r="AA196" s="598"/>
      <c r="AB196" s="598">
        <f>SUM(AB195:AE195)</f>
        <v>330</v>
      </c>
      <c r="AC196" s="598"/>
      <c r="AD196" s="598"/>
      <c r="AE196" s="598"/>
      <c r="AF196" s="598">
        <f>SUM(AF195:AI195)</f>
        <v>165</v>
      </c>
      <c r="AG196" s="598"/>
      <c r="AH196" s="598"/>
      <c r="AI196" s="599"/>
      <c r="AJ196" s="1" t="b">
        <f>SUM(L196:AI196)=G195</f>
        <v>1</v>
      </c>
    </row>
    <row r="197" spans="1:37" ht="20.100000000000001" customHeight="1" thickBot="1">
      <c r="A197" s="536"/>
      <c r="B197" s="537"/>
      <c r="C197" s="537"/>
      <c r="D197" s="600" t="s">
        <v>46</v>
      </c>
      <c r="E197" s="600"/>
      <c r="F197" s="600"/>
      <c r="G197" s="547" t="s">
        <v>47</v>
      </c>
      <c r="H197" s="547"/>
      <c r="I197" s="547"/>
      <c r="J197" s="547"/>
      <c r="K197" s="547"/>
      <c r="L197" s="513">
        <f>SUM(L144,IF(SUM(L185:O185)&gt;0,$D185,0),IF(SUM(L184:O184)&gt;0,$D184,0),IF(SUM(L186:O186)&gt;0,$D186,0),IF(SUM(L187:O187)&gt;0,$D187,0),IF(SUM(L188:O188)&gt;0,$D188,0),IF(SUM(L182:O182)&gt;0,$D182,0),IF(SUM(L183:O183)&gt;0,$D183,0),IF(SUM(L181:O181)&gt;0,$D181,0),IF(SUM(L180:O180)&gt;0,$D180,0),IF(SUM(L179:O179)&gt;0,$D179,0),IF(SUM(L177:O177)&gt;0,$D177,0),IF(SUM(L189:O189)&gt;0,$D189,0))</f>
        <v>4</v>
      </c>
      <c r="M197" s="514"/>
      <c r="N197" s="514"/>
      <c r="O197" s="515"/>
      <c r="P197" s="513">
        <f>SUM(P144,IF(SUM(P185:S185)&gt;0,$D185,0),IF(SUM(P184:S184)&gt;0,$D184,0),IF(SUM(P186:S186)&gt;0,$D186,0),IF(SUM(P187:S187)&gt;0,$D187,0),IF(SUM(P188:S188)&gt;0,$D188,0),IF(SUM(P182:S182)&gt;0,$D182,0),IF(SUM(P183:S183)&gt;0,$D183,0),IF(SUM(P181:S181)&gt;0,$D181,0),IF(SUM(P180:S180)&gt;0,$D180,0),IF(SUM(P179:S179)&gt;0,$D179,0),IF(SUM(P177:S177)&gt;0,$D177,0),IF(SUM(P189:S189)&gt;0,$D189,0))</f>
        <v>4</v>
      </c>
      <c r="Q197" s="514"/>
      <c r="R197" s="514"/>
      <c r="S197" s="515"/>
      <c r="T197" s="513">
        <f>SUM(T144,IF(SUM(T185:W185)&gt;0,$D185,0),IF(SUM(T184:W184)&gt;0,$D184,0),IF(SUM(T186:W186)&gt;0,$D186,0),IF(SUM(T187:W187)&gt;0,$D187,0),IF(SUM(T188:W188)&gt;0,$D188,0),IF(SUM(T182:W182)&gt;0,$D182,0),IF(SUM(T183:W183)&gt;0,$D183,0),IF(SUM(T181:W181)&gt;0,$D181,0),IF(SUM(T180:W180)&gt;0,$D180,0),IF(SUM(T179:W179)&gt;0,$D179,0),IF(SUM(T177:W177)&gt;0,$D177,0),IF(SUM(T189:W189)&gt;0,$D189,0))</f>
        <v>4</v>
      </c>
      <c r="U197" s="514"/>
      <c r="V197" s="514"/>
      <c r="W197" s="515"/>
      <c r="X197" s="513">
        <f>SUM(X144,IF(SUM(X185:AA185)&gt;0,$D185,0),IF(SUM(X184:AA184)&gt;0,$D184,0),IF(SUM(X186:AA186)&gt;0,$D186,0),IF(SUM(X187:AA187)&gt;0,$D187,0),IF(SUM(X188:AA188)&gt;0,$D188,0),IF(SUM(X182:AA182)&gt;0,$D182,0),IF(SUM(X183:AA183)&gt;0,$D183,0),IF(SUM(X181:AA181)&gt;0,$D181,0),IF(SUM(X180:AA180)&gt;0,$D180,0),IF(SUM(X179:AA179)&gt;0,$D179,0),IF(SUM(X177:AA177)&gt;0,$D177,0),IF(SUM(X189:AA189)&gt;0,$D189,0))</f>
        <v>4</v>
      </c>
      <c r="Y197" s="514"/>
      <c r="Z197" s="514"/>
      <c r="AA197" s="515"/>
      <c r="AB197" s="513">
        <f>SUM(AB144,IF(SUM(AB185:AE185)&gt;0,$D185,0),IF(SUM(AB184:AE184)&gt;0,$D184,0),IF(SUM(AB186:AE186)&gt;0,$D186,0),IF(SUM(AB187:AE187)&gt;0,$D187,0),IF(SUM(AB188:AE188)&gt;0,$D188,0),IF(SUM(AB182:AE182)&gt;0,$D182,0),IF(SUM(AB183:AE183)&gt;0,$D183,0),IF(SUM(AB181:AE181)&gt;0,$D181,0),IF(SUM(AB180:AE180)&gt;0,$D180,0),IF(SUM(AB179:AE179)&gt;0,$D179,0),IF(SUM(AB177:AE177)&gt;0,$D177,0),IF(SUM(AB189:AE189)&gt;0,$D189,0))</f>
        <v>3</v>
      </c>
      <c r="AC197" s="514"/>
      <c r="AD197" s="514"/>
      <c r="AE197" s="515"/>
      <c r="AF197" s="513">
        <f>SUM(AF144,IF(SUM(AF185:AI185)&gt;0,$D185,0),IF(SUM(AF184:AI184)&gt;0,$D184,0),IF(SUM(AF186:AI186)&gt;0,$D186,0),IF(SUM(AF187:AI187)&gt;0,$D187,0),IF(SUM(AF188:AI188)&gt;0,$D188,0),IF(SUM(AF182:AI182)&gt;0,$D182,0),IF(SUM(AF183:AI183)&gt;0,$D183,0),IF(SUM(AF181:AI181)&gt;0,$D181,0),IF(SUM(AF180:AI180)&gt;0,$D180,0),IF(SUM(AF179:AI179)&gt;0,$D179,0),IF(SUM(AF177:AI177)&gt;0,$D177,0),IF(SUM(AF189:AI189)&gt;0,$D189,0))</f>
        <v>1</v>
      </c>
      <c r="AG197" s="514"/>
      <c r="AH197" s="514"/>
      <c r="AI197" s="515"/>
      <c r="AJ197" s="26">
        <f>SUM(L197:AI197)</f>
        <v>20</v>
      </c>
      <c r="AK197" s="312" t="b">
        <f>AJ197=D195</f>
        <v>1</v>
      </c>
    </row>
    <row r="198" spans="1:37" ht="20.100000000000001" customHeight="1" thickBot="1">
      <c r="A198" s="536"/>
      <c r="B198" s="537"/>
      <c r="C198" s="537"/>
      <c r="D198" s="600"/>
      <c r="E198" s="600"/>
      <c r="F198" s="600"/>
      <c r="G198" s="518" t="s">
        <v>48</v>
      </c>
      <c r="H198" s="518"/>
      <c r="I198" s="518"/>
      <c r="J198" s="518"/>
      <c r="K198" s="518"/>
      <c r="L198" s="513">
        <f>SUM(L145,IF(SUM(L185:O185)&gt;0,$E185,0),IF(SUM(L186:O186)&gt;0,$E186,0),IF(SUM(L187:O187)&gt;0,$E187,0),IF(SUM(L188:O188)&gt;0,$E188,0),IF(SUM(L178:O178)&gt;0,$E178,0),IF(SUM(L183:O183)&gt;0,$E183,0),IF(SUM(L184:O184)&gt;0,$E184,0),IF(SUM(L182:O182)&gt;0,$E182,0),IF(SUM(L181:O181)&gt;0,$E181,0),IF(SUM(L180:O180)&gt;0,$E180,0),IF(SUM(L179:O179)&gt;0,$E179,0),IF(SUM(L177:O177)&gt;0,$E177,0))</f>
        <v>10</v>
      </c>
      <c r="M198" s="514"/>
      <c r="N198" s="514"/>
      <c r="O198" s="515"/>
      <c r="P198" s="513">
        <f t="shared" ref="P198" si="85">SUM(P145,IF(SUM(P185:S185)&gt;0,$E185,0),IF(SUM(P186:S186)&gt;0,$E186,0),IF(SUM(P187:S187)&gt;0,$E187,0),IF(SUM(P188:S188)&gt;0,$E188,0),IF(SUM(P178:S178)&gt;0,$E178,0),IF(SUM(P183:S183)&gt;0,$E183,0),IF(SUM(P184:S184)&gt;0,$E184,0),IF(SUM(P182:S182)&gt;0,$E182,0),IF(SUM(P181:S181)&gt;0,$E181,0),IF(SUM(P180:S180)&gt;0,$E180,0),IF(SUM(P179:S179)&gt;0,$E179,0),IF(SUM(P177:S177)&gt;0,$E177,0))</f>
        <v>13</v>
      </c>
      <c r="Q198" s="514"/>
      <c r="R198" s="514"/>
      <c r="S198" s="515"/>
      <c r="T198" s="513">
        <f t="shared" ref="T198" si="86">SUM(T145,IF(SUM(T185:W185)&gt;0,$E185,0),IF(SUM(T186:W186)&gt;0,$E186,0),IF(SUM(T187:W187)&gt;0,$E187,0),IF(SUM(T188:W188)&gt;0,$E188,0),IF(SUM(T178:W178)&gt;0,$E178,0),IF(SUM(T183:W183)&gt;0,$E183,0),IF(SUM(T184:W184)&gt;0,$E184,0),IF(SUM(T182:W182)&gt;0,$E182,0),IF(SUM(T181:W181)&gt;0,$E181,0),IF(SUM(T180:W180)&gt;0,$E180,0),IF(SUM(T179:W179)&gt;0,$E179,0),IF(SUM(T177:W177)&gt;0,$E177,0))</f>
        <v>12</v>
      </c>
      <c r="U198" s="514"/>
      <c r="V198" s="514"/>
      <c r="W198" s="515"/>
      <c r="X198" s="513">
        <f>SUM(X145,IF(SUM(X185:AA185)&gt;0,$E185,0),IF(SUM(X186:AA186)&gt;0,$E186,0),IF(SUM(X187:AA187)&gt;0,$E187,0),IF(COUNTA(X188:AA188)&gt;0,$E188,0),IF(SUM(X178:AA178)&gt;0,$E178,0),IF(SUM(X183:AA183)&gt;0,$E183,0),IF(SUM(X184:AA184)&gt;0,$E184,0),IF(SUM(X182:AA182)&gt;0,$E182,0),IF(SUM(X181:AA181)&gt;0,$E181,0),IF(SUM(X180:AA180)&gt;0,$E180,0),IF(SUM(X179:AA179)&gt;0,$E179,0),IF(SUM(X177:AA177)&gt;0,$E177,0))</f>
        <v>12</v>
      </c>
      <c r="Y198" s="514"/>
      <c r="Z198" s="514"/>
      <c r="AA198" s="515"/>
      <c r="AB198" s="513">
        <f>SUM(AB145,IF(SUM(AB185:AE185)&gt;0,$E185,0),IF(SUM(AB186:AE186)&gt;0,$E186,0),IF(SUM(AB187:AE187)&gt;0,$E187/2,0),IF(SUM(AB188:AE188)&gt;0,$E188,0),IF(SUM(AB178:AE178)&gt;0,$E178,0),IF(SUM(AB183:AE183)&gt;0,$E183,0),IF(SUM(AB184:AE184)&gt;0,$E184,0),IF(SUM(AB182:AE182)&gt;0,$E182,0),IF(SUM(AB181:AE181)&gt;0,$E181,0),IF(SUM(AB180:AE180)&gt;0,$E180,0),IF(SUM(AB179:AE179)&gt;0,$E179,0),IF(SUM(AB177:AE177)&gt;0,$E177,0))</f>
        <v>12</v>
      </c>
      <c r="AC198" s="514"/>
      <c r="AD198" s="514"/>
      <c r="AE198" s="515"/>
      <c r="AF198" s="513">
        <f>SUM(AF145,IF(SUM(AF185:AI185)&gt;0,$E185,0),IF(SUM(AF186:AI186)&gt;0,$E186,0),IF(SUM(AF187:AI187)&gt;0,$E187/2,0),IF(SUM(AF188:AI188)&gt;0,$E188,0),IF(SUM(AF178:AI178)&gt;0,$E178,0),IF(SUM(AF183:AI183)&gt;0,$E183,0),IF(SUM(AF184:AI184)&gt;0,$E184,0),IF(SUM(AF182:AI182)&gt;0,$E182,0),IF(SUM(AF181:AI181)&gt;0,$E181,0),IF(SUM(AF180:AI180)&gt;0,$E180,0),IF(SUM(AF179:AI179)&gt;0,$E179,0),IF(SUM(AF177:AI177)&gt;0,$E177,0))</f>
        <v>8</v>
      </c>
      <c r="AG198" s="514"/>
      <c r="AH198" s="514"/>
      <c r="AI198" s="515"/>
      <c r="AJ198" s="26">
        <f>SUM(L198:AI198)</f>
        <v>67</v>
      </c>
      <c r="AK198" s="312" t="b">
        <f>AJ198=E195</f>
        <v>1</v>
      </c>
    </row>
    <row r="199" spans="1:37" ht="20.100000000000001" customHeight="1" thickBot="1">
      <c r="A199" s="536"/>
      <c r="B199" s="537"/>
      <c r="C199" s="537"/>
      <c r="D199" s="600"/>
      <c r="E199" s="600"/>
      <c r="F199" s="600"/>
      <c r="G199" s="548" t="s">
        <v>23</v>
      </c>
      <c r="H199" s="548"/>
      <c r="I199" s="548"/>
      <c r="J199" s="548"/>
      <c r="K199" s="548"/>
      <c r="L199" s="507">
        <f>SUM(L146,IF(SUM(L186:O186)&gt;0,$F186,0),IF(SUM(L187:O187)&gt;0,$F187,0),IF(SUM(L188:O188)&gt;0,$F188,0),IF(SUM(L189:O189)&gt;0,$F189,0),IF(SUM(L184:O184)&gt;0,$F184,0),IF(SUM(L185:O185)&gt;0,$F185,0),IF(SUM(L183:O183)&gt;0,$F183,0),IF(SUM(L182:O182)&gt;0,$F182,0),IF(SUM(L181:O181)&gt;0,$F181,0),IF(SUM(L180:O180)&gt;0,$F180,0),IF(SUM(L179:O179)&gt;0,$F179,0),IF(SUM(L177:O177)&gt;0,$F177,0))</f>
        <v>30</v>
      </c>
      <c r="M199" s="508"/>
      <c r="N199" s="508"/>
      <c r="O199" s="509"/>
      <c r="P199" s="507">
        <f>SUM(P146,IF(SUM(P186:S186)&gt;0,$F186,0),IF(SUM(P187:S187)&gt;0,$F187,0),IF(SUM(P188:S188)&gt;0,$F188,0),IF(SUM(P189:S189)&gt;0,$F189,0),IF(SUM(P184:S184)&gt;0,$F184,0),IF(SUM(P185:S185)&gt;0,$F185,0),IF(SUM(P183:S183)&gt;0,$F183,0),IF(SUM(P182:S182)&gt;0,$F182,0),IF(SUM(P181:S181)&gt;0,$F181,0),IF(SUM(P180:S180)&gt;0,$F180,0),IF(SUM(P179:S179)&gt;0,$F179,0),IF(SUM(P177:S177)&gt;0,$F177,0))</f>
        <v>30</v>
      </c>
      <c r="Q199" s="508"/>
      <c r="R199" s="508"/>
      <c r="S199" s="509"/>
      <c r="T199" s="507">
        <f>SUM(T146,IF(SUM(T186:W186)&gt;0,$F186,0),IF(SUM(T187:W187)&gt;0,$F187,0),IF(SUM(T188:W188)&gt;0,$F188,0),IF(SUM(T189:W189)&gt;0,$F189,0),IF(SUM(T184:W184)&gt;0,$F184,0),IF(SUM(T185:W185)&gt;0,$F185,0),IF(SUM(T183:W183)&gt;0,$F183,0),IF(SUM(T182:W182)&gt;0,$F182,0),IF(SUM(T181:W181)&gt;0,$F181,0),IF(SUM(T180:W180)&gt;0,$F180,0),IF(SUM(T179:W179)&gt;0,$F179,0),IF(SUM(T177:W177)&gt;0,$F177,0))</f>
        <v>30</v>
      </c>
      <c r="U199" s="508"/>
      <c r="V199" s="508"/>
      <c r="W199" s="509"/>
      <c r="X199" s="507">
        <f>SUM(X146,IF(SUM(X186:AA186)&gt;0,$F186,0),IF(SUM(X187:AA187)&gt;0,$F187,0),IF(SUM(X188:AA188)&gt;0,$F188,0),IF(SUM(X189:AA189)&gt;0,$F189,0),IF(SUM(X184:AA184)&gt;0,$F184,0),IF(SUM(X185:AA185)&gt;0,$F185,0),IF(SUM(X183:AA183)&gt;0,$F183,0),IF(SUM(X182:AA182)&gt;0,$F182,0),IF(SUM(X181:AA181)&gt;0,$F181,0),IF(SUM(X180:AA180)&gt;0,$F180,0),IF(SUM(X179:AA179)&gt;0,$F179,0),IF(SUM(X178:AA178)&gt;0,$F178,IF(SUM(X177:AA177)&gt;0,$F177,0)))+F188</f>
        <v>30</v>
      </c>
      <c r="Y199" s="508"/>
      <c r="Z199" s="508"/>
      <c r="AA199" s="509"/>
      <c r="AB199" s="507">
        <f>SUM(AB146,IF(SUM(AB186:AE186)&gt;0,$F186,0),IF(SUM(AB187:AE187)&gt;0,$F187/2,0),IF(SUM(AB188:AE188)&gt;0,$F188,0),IF(SUM(AB189:AE189)&gt;0,$F189,0),IF(SUM(AB184:AE184)&gt;0,$F184,0),IF(SUM(AB185:AE185)&gt;0,$F185,0),IF(SUM(AB183:AE183)&gt;0,$F183,0),IF(SUM(AB182:AE182)&gt;0,$F182,0),IF(SUM(AB181:AE181)&gt;0,$F181,0),IF(SUM(AB180:AE180)&gt;0,$F180,0),IF(SUM(AB179:AE179)&gt;0,$F179,0),IF(SUM(AB178:AE178)&gt;0,$F178,IF(SUM(AB177:AE177)&gt;0,$F177,0)))</f>
        <v>30</v>
      </c>
      <c r="AC199" s="508"/>
      <c r="AD199" s="508"/>
      <c r="AE199" s="509"/>
      <c r="AF199" s="507">
        <f>SUM(AF146,IF(SUM(AF186:AI186)&gt;0,$F186,0),IF(SUM(AF187:AI187)&gt;0,$F187/2,0),IF(SUM(AF188:AI188)&gt;0,$F188,0),IF(SUM(AF189:AI189)&gt;0,$F189,0),IF(SUM(AF184:AI184)&gt;0,$F184,0),IF(SUM(AF185:AI185)&gt;0,$F185,0),IF(SUM(AF183:AI183)&gt;0,$F183,0),IF(SUM(AF182:AI182)&gt;0,$F182,0),IF(SUM(AF181:AI181)&gt;0,$F181,0),IF(SUM(AF180:AI180)&gt;0,$F180,0),IF(SUM(AF179:AI179)&gt;0,$F179,0),IF(SUM(AF178:AI178)&gt;0,$F178,IF(SUM(AF177:AI177)&gt;0,$F177,0)))+F189</f>
        <v>30</v>
      </c>
      <c r="AG199" s="508"/>
      <c r="AH199" s="508"/>
      <c r="AI199" s="509"/>
      <c r="AJ199" s="26">
        <f>SUM(L199:AI199)</f>
        <v>180</v>
      </c>
      <c r="AK199" s="312" t="b">
        <f>AJ199=F195</f>
        <v>1</v>
      </c>
    </row>
    <row r="200" spans="1:37" ht="20.100000000000001" customHeight="1">
      <c r="A200" s="381" t="s">
        <v>49</v>
      </c>
      <c r="B200" s="27"/>
      <c r="C200" s="27"/>
      <c r="D200" s="27"/>
      <c r="E200" s="49"/>
      <c r="F200" s="49"/>
      <c r="G200" s="210"/>
      <c r="H200" s="413"/>
      <c r="J200" s="211"/>
      <c r="K200" s="169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X200" s="370"/>
      <c r="Y200" s="371"/>
      <c r="Z200" s="371"/>
      <c r="AA200" s="371"/>
      <c r="AB200" s="371"/>
      <c r="AC200" s="371"/>
      <c r="AD200" s="371"/>
      <c r="AE200" s="371"/>
      <c r="AF200" s="336"/>
      <c r="AG200" s="336"/>
      <c r="AH200" s="336"/>
      <c r="AI200" s="354"/>
    </row>
    <row r="201" spans="1:37" ht="20.100000000000001" customHeight="1">
      <c r="A201" s="382"/>
      <c r="B201" s="140" t="str">
        <f>$B$41</f>
        <v xml:space="preserve">1. Dla studentów I roku studiów stacjonarnych I stopnia wszystkie formy zajęć dydaktycznych przewidziane w planie studiów są obowiązkowe. </v>
      </c>
      <c r="C201" s="27"/>
      <c r="D201" s="27"/>
      <c r="E201" s="27"/>
      <c r="F201" s="27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X201" s="343"/>
      <c r="Y201" s="63" t="str">
        <f>Y41</f>
        <v>Obowiązuje od roku akademickiego: 2023/2024</v>
      </c>
      <c r="Z201" s="63"/>
      <c r="AA201" s="63"/>
      <c r="AB201" s="63"/>
      <c r="AC201" s="63"/>
      <c r="AD201" s="63"/>
      <c r="AE201" s="63"/>
      <c r="AI201" s="356"/>
    </row>
    <row r="202" spans="1:37" ht="20.100000000000001" customHeight="1">
      <c r="A202" s="383"/>
      <c r="B202" s="140" t="str">
        <f>$B$42</f>
        <v xml:space="preserve">Na wyższych latach obowiązkowe są: ćwiczenia audytoryjne, laboratoryjne, lektoraty, zajęcia: sportowe, terenowe, projektowe, plenerowe i seminaria.  </v>
      </c>
      <c r="C202" s="29"/>
      <c r="D202" s="29"/>
      <c r="E202" s="29"/>
      <c r="F202" s="29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170"/>
      <c r="V202" s="60"/>
      <c r="X202" s="343"/>
      <c r="Y202" s="63"/>
      <c r="Z202" s="63"/>
      <c r="AA202" s="63"/>
      <c r="AB202" s="63"/>
      <c r="AC202" s="63"/>
      <c r="AD202" s="63"/>
      <c r="AE202" s="63"/>
      <c r="AI202" s="356"/>
    </row>
    <row r="203" spans="1:37" ht="20.100000000000001" customHeight="1">
      <c r="A203" s="383"/>
      <c r="B203" s="140" t="str">
        <f>$B$43</f>
        <v>2. Studentów obowiązuje zaliczenie na ocenę wszystkich przedmiotów.</v>
      </c>
      <c r="C203" s="27"/>
      <c r="D203" s="27"/>
      <c r="E203" s="27"/>
      <c r="F203" s="27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343"/>
      <c r="Y203" s="138" t="s">
        <v>50</v>
      </c>
      <c r="Z203" s="140"/>
      <c r="AA203" s="140"/>
      <c r="AB203" s="63"/>
      <c r="AC203" s="140"/>
      <c r="AD203" s="140"/>
      <c r="AE203" s="63"/>
      <c r="AI203" s="356"/>
    </row>
    <row r="204" spans="1:37" ht="20.100000000000001" customHeight="1">
      <c r="A204" s="383"/>
      <c r="B204" s="140" t="str">
        <f>$B$44</f>
        <v>3. Studentów obowiązuje zaliczenie na ocenę praktyki zawodowej w wymiarze 4 tygodni (4 pkt. ECTS).</v>
      </c>
      <c r="C204" s="27"/>
      <c r="D204" s="27"/>
      <c r="E204" s="29"/>
      <c r="F204" s="29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170"/>
      <c r="V204" s="61"/>
      <c r="W204" s="61"/>
      <c r="X204" s="343"/>
      <c r="Y204" s="140" t="s">
        <v>51</v>
      </c>
      <c r="Z204" s="140" t="s">
        <v>52</v>
      </c>
      <c r="AA204" s="63"/>
      <c r="AB204" s="63"/>
      <c r="AC204" s="63"/>
      <c r="AD204" s="63"/>
      <c r="AE204" s="63"/>
      <c r="AI204" s="356"/>
    </row>
    <row r="205" spans="1:37" ht="20.100000000000001" customHeight="1">
      <c r="A205" s="383"/>
      <c r="B205" s="140" t="str">
        <f>$B$45</f>
        <v xml:space="preserve">4. Język obcy do wyboru spośród: 1. Język angielski. 2. Język niemiecki. 3. Język rosyjski. </v>
      </c>
      <c r="C205" s="27"/>
      <c r="D205" s="27"/>
      <c r="E205" s="27"/>
      <c r="F205" s="27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343"/>
      <c r="Y205" s="140" t="s">
        <v>53</v>
      </c>
      <c r="Z205" s="140" t="s">
        <v>54</v>
      </c>
      <c r="AA205" s="171"/>
      <c r="AB205" s="63"/>
      <c r="AC205" s="171"/>
      <c r="AD205" s="63"/>
      <c r="AE205" s="63"/>
      <c r="AI205" s="356"/>
    </row>
    <row r="206" spans="1:37" ht="20.100000000000001" customHeight="1">
      <c r="A206" s="383"/>
      <c r="B206" s="140" t="str">
        <f>$B$46</f>
        <v>5. Język obcy 1-3 semstr 1 ECTS, 4 semestr 2 ECTS.</v>
      </c>
      <c r="C206" s="27"/>
      <c r="D206" s="27"/>
      <c r="E206" s="27"/>
      <c r="F206" s="27"/>
      <c r="G206" s="60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343"/>
      <c r="Y206" s="140" t="s">
        <v>26</v>
      </c>
      <c r="Z206" s="140" t="s">
        <v>55</v>
      </c>
      <c r="AA206" s="63"/>
      <c r="AB206" s="63"/>
      <c r="AC206" s="63"/>
      <c r="AD206" s="63"/>
      <c r="AE206" s="63"/>
      <c r="AI206" s="356"/>
    </row>
    <row r="207" spans="1:37" ht="20.100000000000001" customHeight="1">
      <c r="A207" s="383"/>
      <c r="B207" s="140" t="str">
        <f>$B$47</f>
        <v>6. Warunkiem zaliczenia ostatniego semestru Seminarium dyplomowego jest przygotowanie i złożenie pracy dyplomowej w systemie APD.</v>
      </c>
      <c r="C207" s="29"/>
      <c r="D207" s="27"/>
      <c r="E207" s="27"/>
      <c r="F207" s="27"/>
      <c r="G207" s="60"/>
      <c r="H207" s="60"/>
      <c r="I207" s="60"/>
      <c r="J207" s="60"/>
      <c r="K207" s="172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343"/>
      <c r="Y207" s="140" t="s">
        <v>56</v>
      </c>
      <c r="Z207" s="140" t="s">
        <v>57</v>
      </c>
      <c r="AA207" s="63"/>
      <c r="AB207" s="63"/>
      <c r="AC207" s="63"/>
      <c r="AD207" s="63"/>
      <c r="AE207" s="63"/>
      <c r="AI207" s="356"/>
    </row>
    <row r="208" spans="1:37" ht="20.100000000000001" customHeight="1">
      <c r="A208" s="384"/>
      <c r="B208" s="2"/>
      <c r="C208" s="2"/>
      <c r="D208" s="2"/>
      <c r="E208" s="2"/>
      <c r="F208" s="2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0"/>
      <c r="R208" s="60"/>
      <c r="S208" s="60"/>
      <c r="T208" s="60"/>
      <c r="U208" s="60"/>
      <c r="V208" s="60"/>
      <c r="W208" s="60"/>
      <c r="X208" s="343"/>
      <c r="Y208" s="140" t="s">
        <v>58</v>
      </c>
      <c r="Z208" s="140" t="s">
        <v>59</v>
      </c>
      <c r="AA208" s="63"/>
      <c r="AB208" s="63"/>
      <c r="AC208" s="63"/>
      <c r="AD208" s="63"/>
      <c r="AE208" s="63"/>
      <c r="AI208" s="356"/>
    </row>
    <row r="209" spans="1:63" ht="20.100000000000001" customHeight="1">
      <c r="A209" s="384"/>
      <c r="D209" s="2"/>
      <c r="E209" s="2"/>
      <c r="F209" s="2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0"/>
      <c r="R209" s="60"/>
      <c r="S209" s="60"/>
      <c r="T209" s="60"/>
      <c r="U209" s="60"/>
      <c r="V209" s="60"/>
      <c r="W209" s="60"/>
      <c r="X209" s="343"/>
      <c r="Y209" s="140" t="s">
        <v>60</v>
      </c>
      <c r="Z209" s="140" t="s">
        <v>61</v>
      </c>
      <c r="AA209" s="63"/>
      <c r="AB209" s="63"/>
      <c r="AC209" s="63"/>
      <c r="AD209" s="63"/>
      <c r="AE209" s="63"/>
      <c r="AI209" s="356"/>
    </row>
    <row r="210" spans="1:63" ht="20.100000000000001" customHeight="1" thickBot="1">
      <c r="A210" s="384"/>
      <c r="B210" s="31"/>
      <c r="D210" s="2"/>
      <c r="E210" s="2"/>
      <c r="F210" s="2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0"/>
      <c r="R210" s="60"/>
      <c r="S210" s="60"/>
      <c r="T210" s="60"/>
      <c r="U210" s="60"/>
      <c r="V210" s="60"/>
      <c r="W210" s="60"/>
      <c r="X210" s="343"/>
      <c r="Y210" s="173"/>
      <c r="Z210" s="140" t="s">
        <v>62</v>
      </c>
      <c r="AA210" s="63"/>
      <c r="AB210" s="63"/>
      <c r="AC210" s="63"/>
      <c r="AD210" s="63"/>
      <c r="AE210" s="63"/>
      <c r="AI210" s="356"/>
    </row>
    <row r="211" spans="1:63" ht="20.100000000000001" customHeight="1" thickBot="1">
      <c r="A211" s="384"/>
      <c r="B211" s="31"/>
      <c r="D211" s="2"/>
      <c r="E211" s="2"/>
      <c r="F211" s="2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0"/>
      <c r="R211" s="60"/>
      <c r="S211" s="60"/>
      <c r="T211" s="60"/>
      <c r="U211" s="60"/>
      <c r="V211" s="60"/>
      <c r="W211" s="60"/>
      <c r="X211" s="343"/>
      <c r="Y211" s="431"/>
      <c r="Z211" s="432" t="s">
        <v>265</v>
      </c>
      <c r="AA211" s="60"/>
      <c r="AB211" s="63"/>
      <c r="AC211" s="63"/>
      <c r="AD211" s="63"/>
      <c r="AE211" s="63"/>
      <c r="AI211" s="356"/>
      <c r="AO211" s="54"/>
      <c r="AP211" s="54"/>
      <c r="AQ211" s="54"/>
      <c r="AR211" s="54"/>
      <c r="AS211" s="54"/>
      <c r="AT211" s="54"/>
      <c r="AU211" s="54"/>
      <c r="AV211" s="54"/>
      <c r="AW211" s="54"/>
      <c r="AX211" s="54"/>
      <c r="AY211" s="54"/>
      <c r="AZ211" s="54"/>
      <c r="BA211" s="54"/>
      <c r="BB211" s="54"/>
      <c r="BC211" s="54"/>
      <c r="BD211" s="54"/>
      <c r="BE211" s="54"/>
      <c r="BF211" s="54"/>
      <c r="BG211" s="54"/>
      <c r="BH211" s="54"/>
      <c r="BI211" s="54"/>
      <c r="BJ211" s="54"/>
      <c r="BK211" s="54"/>
    </row>
    <row r="212" spans="1:63" ht="16.5" customHeight="1" thickBot="1">
      <c r="A212" s="100"/>
      <c r="B212" s="403"/>
      <c r="C212" s="403"/>
      <c r="D212" s="403"/>
      <c r="E212" s="404"/>
      <c r="F212" s="404"/>
      <c r="G212" s="405"/>
      <c r="H212" s="405"/>
      <c r="I212" s="405"/>
      <c r="J212" s="405"/>
      <c r="K212" s="406"/>
      <c r="L212" s="406"/>
      <c r="M212" s="406"/>
      <c r="N212" s="406"/>
      <c r="O212" s="406"/>
      <c r="P212" s="406"/>
      <c r="Q212" s="406"/>
      <c r="R212" s="406"/>
      <c r="S212" s="406"/>
      <c r="T212" s="406"/>
      <c r="U212" s="407"/>
      <c r="V212" s="407"/>
      <c r="W212" s="407"/>
      <c r="X212" s="510" t="s">
        <v>103</v>
      </c>
      <c r="Y212" s="511"/>
      <c r="Z212" s="511"/>
      <c r="AA212" s="511"/>
      <c r="AB212" s="511"/>
      <c r="AC212" s="511"/>
      <c r="AD212" s="511"/>
      <c r="AE212" s="511"/>
      <c r="AF212" s="511"/>
      <c r="AG212" s="511"/>
      <c r="AH212" s="511"/>
      <c r="AI212" s="512"/>
    </row>
    <row r="213" spans="1:63" ht="20.100000000000001" customHeight="1">
      <c r="A213" s="583"/>
      <c r="B213" s="584"/>
      <c r="C213" s="584"/>
      <c r="D213" s="585" t="str">
        <f>D160</f>
        <v>PLAN  STUDIÓW  NR  IX</v>
      </c>
      <c r="E213" s="586"/>
      <c r="F213" s="586"/>
      <c r="G213" s="586"/>
      <c r="H213" s="586"/>
      <c r="I213" s="586"/>
      <c r="J213" s="586"/>
      <c r="K213" s="586"/>
      <c r="L213" s="586"/>
      <c r="M213" s="586"/>
      <c r="N213" s="586"/>
      <c r="O213" s="586"/>
      <c r="P213" s="586"/>
      <c r="Q213" s="586"/>
      <c r="R213" s="586"/>
      <c r="S213" s="586"/>
      <c r="T213" s="586"/>
      <c r="U213" s="586"/>
      <c r="V213" s="586"/>
      <c r="W213" s="586"/>
      <c r="X213" s="334"/>
      <c r="Y213" s="335"/>
      <c r="Z213" s="335"/>
      <c r="AA213" s="336"/>
      <c r="AB213" s="337"/>
      <c r="AC213" s="337"/>
      <c r="AD213" s="337"/>
      <c r="AE213" s="337"/>
      <c r="AF213" s="337"/>
      <c r="AG213" s="337"/>
      <c r="AH213" s="337"/>
      <c r="AI213" s="338"/>
    </row>
    <row r="214" spans="1:63" ht="15.75" customHeight="1">
      <c r="A214" s="589" t="s">
        <v>1</v>
      </c>
      <c r="B214" s="590"/>
      <c r="C214" s="590"/>
      <c r="D214" s="587"/>
      <c r="E214" s="588"/>
      <c r="F214" s="588"/>
      <c r="G214" s="588"/>
      <c r="H214" s="588"/>
      <c r="I214" s="588"/>
      <c r="J214" s="588"/>
      <c r="K214" s="588"/>
      <c r="L214" s="588"/>
      <c r="M214" s="588"/>
      <c r="N214" s="588"/>
      <c r="O214" s="588"/>
      <c r="P214" s="588"/>
      <c r="Q214" s="588"/>
      <c r="R214" s="588"/>
      <c r="S214" s="588"/>
      <c r="T214" s="588"/>
      <c r="U214" s="588"/>
      <c r="V214" s="588"/>
      <c r="W214" s="588"/>
      <c r="X214" s="339"/>
      <c r="Y214" s="333"/>
      <c r="Z214" s="333"/>
      <c r="AB214" s="138"/>
      <c r="AC214" s="135"/>
      <c r="AD214" s="135"/>
      <c r="AE214" s="135"/>
      <c r="AF214" s="135"/>
      <c r="AG214" s="135"/>
      <c r="AH214" s="135"/>
      <c r="AI214" s="340"/>
    </row>
    <row r="215" spans="1:63" s="54" customFormat="1" ht="20.100000000000001" customHeight="1">
      <c r="A215" s="372"/>
      <c r="C215" s="51"/>
      <c r="D215" s="3" t="s">
        <v>143</v>
      </c>
      <c r="E215" s="52"/>
      <c r="F215" s="52"/>
      <c r="G215" s="136"/>
      <c r="H215" s="137"/>
      <c r="I215" s="138" t="s">
        <v>126</v>
      </c>
      <c r="J215" s="136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9"/>
      <c r="W215" s="139"/>
      <c r="X215" s="341"/>
      <c r="Y215" s="139"/>
      <c r="Z215" s="139"/>
      <c r="AB215" s="137"/>
      <c r="AC215" s="137"/>
      <c r="AD215" s="137"/>
      <c r="AE215" s="137"/>
      <c r="AF215" s="137"/>
      <c r="AG215" s="137"/>
      <c r="AH215" s="137"/>
      <c r="AI215" s="342"/>
      <c r="AJ215" s="53"/>
      <c r="AK215" s="312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</row>
    <row r="216" spans="1:63" ht="15">
      <c r="A216" s="591"/>
      <c r="B216" s="592"/>
      <c r="C216" s="592"/>
      <c r="D216" s="3" t="s">
        <v>2</v>
      </c>
      <c r="E216" s="3"/>
      <c r="F216" s="3"/>
      <c r="G216" s="140"/>
      <c r="I216" s="138" t="s">
        <v>3</v>
      </c>
      <c r="J216" s="138"/>
      <c r="K216" s="138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40"/>
      <c r="W216" s="140"/>
      <c r="X216" s="343"/>
      <c r="Y216" s="140"/>
      <c r="Z216" s="140"/>
      <c r="AB216" s="140"/>
      <c r="AC216" s="140"/>
      <c r="AD216" s="140"/>
      <c r="AE216" s="140"/>
      <c r="AF216" s="140"/>
      <c r="AG216" s="140"/>
      <c r="AH216" s="140"/>
      <c r="AI216" s="344"/>
    </row>
    <row r="217" spans="1:63" ht="15">
      <c r="A217" s="591"/>
      <c r="B217" s="592"/>
      <c r="C217" s="592"/>
      <c r="D217" s="3" t="s">
        <v>4</v>
      </c>
      <c r="E217" s="3"/>
      <c r="F217" s="3"/>
      <c r="G217" s="140"/>
      <c r="I217" s="138" t="s">
        <v>5</v>
      </c>
      <c r="J217" s="138"/>
      <c r="K217" s="138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40"/>
      <c r="W217" s="142"/>
      <c r="X217" s="343"/>
      <c r="Y217" s="142"/>
      <c r="Z217" s="142"/>
      <c r="AB217" s="143"/>
      <c r="AC217" s="143"/>
      <c r="AD217" s="143"/>
      <c r="AE217" s="143"/>
      <c r="AF217" s="143"/>
      <c r="AG217" s="143"/>
      <c r="AH217" s="143"/>
      <c r="AI217" s="345"/>
    </row>
    <row r="218" spans="1:63" ht="15">
      <c r="A218" s="591"/>
      <c r="B218" s="592"/>
      <c r="C218" s="592"/>
      <c r="D218" s="3" t="s">
        <v>6</v>
      </c>
      <c r="E218" s="3"/>
      <c r="F218" s="3"/>
      <c r="G218" s="140"/>
      <c r="I218" s="138" t="s">
        <v>7</v>
      </c>
      <c r="J218" s="138"/>
      <c r="K218" s="138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40"/>
      <c r="W218" s="142"/>
      <c r="X218" s="343"/>
      <c r="Y218" s="142"/>
      <c r="Z218" s="142"/>
      <c r="AB218" s="143"/>
      <c r="AC218" s="143"/>
      <c r="AD218" s="143"/>
      <c r="AE218" s="143"/>
      <c r="AF218" s="143"/>
      <c r="AG218" s="143"/>
      <c r="AH218" s="143"/>
      <c r="AI218" s="345"/>
    </row>
    <row r="219" spans="1:63" ht="15">
      <c r="A219" s="593"/>
      <c r="B219" s="594"/>
      <c r="C219" s="594"/>
      <c r="D219" s="3" t="s">
        <v>8</v>
      </c>
      <c r="E219" s="3"/>
      <c r="F219" s="3"/>
      <c r="G219" s="140"/>
      <c r="I219" s="144" t="str">
        <f>I10</f>
        <v>2. MARKETING W ORGANIZACJI</v>
      </c>
      <c r="J219" s="144"/>
      <c r="K219" s="138"/>
      <c r="L219" s="138"/>
      <c r="M219" s="138"/>
      <c r="N219" s="138"/>
      <c r="O219" s="138"/>
      <c r="P219" s="138"/>
      <c r="Q219" s="138"/>
      <c r="R219" s="138"/>
      <c r="S219" s="138"/>
      <c r="T219" s="138"/>
      <c r="U219" s="138"/>
      <c r="V219" s="140"/>
      <c r="W219" s="140"/>
      <c r="X219" s="595" t="s">
        <v>238</v>
      </c>
      <c r="Y219" s="596"/>
      <c r="Z219" s="596"/>
      <c r="AA219" s="596"/>
      <c r="AB219" s="596"/>
      <c r="AC219" s="596"/>
      <c r="AD219" s="596"/>
      <c r="AE219" s="596"/>
      <c r="AF219" s="596"/>
      <c r="AG219" s="596"/>
      <c r="AH219" s="596"/>
      <c r="AI219" s="597"/>
    </row>
    <row r="220" spans="1:63" ht="15">
      <c r="A220" s="591"/>
      <c r="B220" s="592"/>
      <c r="C220" s="592"/>
      <c r="D220" s="7"/>
      <c r="E220" s="2"/>
      <c r="F220" s="2"/>
      <c r="G220" s="63"/>
      <c r="H220" s="144"/>
      <c r="I220" s="138"/>
      <c r="J220" s="144"/>
      <c r="K220" s="138"/>
      <c r="L220" s="138"/>
      <c r="M220" s="138"/>
      <c r="N220" s="138"/>
      <c r="O220" s="138"/>
      <c r="P220" s="138"/>
      <c r="Q220" s="138"/>
      <c r="R220" s="138"/>
      <c r="S220" s="138"/>
      <c r="T220" s="138"/>
      <c r="U220" s="138"/>
      <c r="V220" s="140"/>
      <c r="W220" s="115"/>
      <c r="X220" s="595" t="s">
        <v>239</v>
      </c>
      <c r="Y220" s="596"/>
      <c r="Z220" s="596"/>
      <c r="AA220" s="596"/>
      <c r="AB220" s="596"/>
      <c r="AC220" s="596"/>
      <c r="AD220" s="596"/>
      <c r="AE220" s="596"/>
      <c r="AF220" s="596"/>
      <c r="AG220" s="596"/>
      <c r="AH220" s="596"/>
      <c r="AI220" s="597"/>
    </row>
    <row r="221" spans="1:63" ht="15">
      <c r="A221" s="373"/>
      <c r="B221" s="8"/>
      <c r="C221" s="9"/>
      <c r="D221" s="2"/>
      <c r="E221" s="2"/>
      <c r="F221" s="2"/>
      <c r="G221" s="63"/>
      <c r="H221" s="144"/>
      <c r="I221" s="144"/>
      <c r="J221" s="144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40"/>
      <c r="W221" s="140"/>
      <c r="X221" s="343"/>
      <c r="Y221" s="63"/>
      <c r="Z221" s="63"/>
      <c r="AA221" s="63"/>
      <c r="AB221" s="63"/>
      <c r="AC221" s="63"/>
      <c r="AD221" s="63"/>
      <c r="AE221" s="63"/>
      <c r="AF221" s="63"/>
      <c r="AG221" s="143"/>
      <c r="AH221" s="143"/>
      <c r="AI221" s="345"/>
    </row>
    <row r="222" spans="1:63" ht="15.6" thickBot="1">
      <c r="A222" s="374"/>
      <c r="B222" s="10"/>
      <c r="C222" s="11"/>
      <c r="D222" s="12"/>
      <c r="E222" s="12"/>
      <c r="F222" s="12"/>
      <c r="G222" s="145"/>
      <c r="H222" s="174"/>
      <c r="J222" s="174"/>
      <c r="K222" s="146"/>
      <c r="L222" s="146"/>
      <c r="M222" s="146"/>
      <c r="N222" s="146"/>
      <c r="O222" s="146"/>
      <c r="P222" s="146"/>
      <c r="Q222" s="146"/>
      <c r="R222" s="146"/>
      <c r="S222" s="146"/>
      <c r="T222" s="146"/>
      <c r="U222" s="146"/>
      <c r="V222" s="147"/>
      <c r="W222" s="147"/>
      <c r="X222" s="346"/>
      <c r="Y222" s="351"/>
      <c r="Z222" s="351"/>
      <c r="AA222" s="351"/>
      <c r="AB222" s="351"/>
      <c r="AC222" s="351"/>
      <c r="AD222" s="351"/>
      <c r="AE222" s="351"/>
      <c r="AF222" s="351"/>
      <c r="AG222" s="348"/>
      <c r="AH222" s="348"/>
      <c r="AI222" s="349"/>
    </row>
    <row r="223" spans="1:63" ht="20.25" customHeight="1" thickBot="1">
      <c r="A223" s="390"/>
      <c r="B223" s="41"/>
      <c r="C223" s="41"/>
      <c r="D223" s="42"/>
      <c r="E223" s="42"/>
      <c r="F223" s="42"/>
      <c r="G223" s="199"/>
      <c r="H223" s="199"/>
      <c r="I223" s="199"/>
      <c r="J223" s="199"/>
      <c r="K223" s="200"/>
      <c r="L223" s="200"/>
      <c r="M223" s="200"/>
      <c r="N223" s="200"/>
      <c r="O223" s="200"/>
      <c r="P223" s="200"/>
      <c r="Q223" s="200"/>
      <c r="R223" s="200"/>
      <c r="S223" s="200"/>
      <c r="T223" s="200"/>
      <c r="U223" s="200"/>
      <c r="V223" s="201"/>
      <c r="W223" s="201"/>
      <c r="X223" s="202"/>
      <c r="Y223" s="202"/>
      <c r="Z223" s="202"/>
      <c r="AA223" s="202"/>
      <c r="AB223" s="202"/>
      <c r="AC223" s="202"/>
      <c r="AD223" s="202"/>
      <c r="AE223" s="202"/>
      <c r="AF223" s="202"/>
      <c r="AG223" s="202"/>
      <c r="AH223" s="202"/>
      <c r="AI223" s="391"/>
    </row>
    <row r="224" spans="1:63" ht="20.25" customHeight="1" thickBot="1">
      <c r="A224" s="568" t="s">
        <v>9</v>
      </c>
      <c r="B224" s="569" t="s">
        <v>10</v>
      </c>
      <c r="C224" s="569"/>
      <c r="D224" s="570" t="s">
        <v>11</v>
      </c>
      <c r="E224" s="570"/>
      <c r="F224" s="570"/>
      <c r="G224" s="571" t="s">
        <v>12</v>
      </c>
      <c r="H224" s="571"/>
      <c r="I224" s="571"/>
      <c r="J224" s="571"/>
      <c r="K224" s="571"/>
      <c r="L224" s="572" t="s">
        <v>76</v>
      </c>
      <c r="M224" s="572"/>
      <c r="N224" s="572"/>
      <c r="O224" s="572"/>
      <c r="P224" s="572"/>
      <c r="Q224" s="572"/>
      <c r="R224" s="572"/>
      <c r="S224" s="572"/>
      <c r="T224" s="572"/>
      <c r="U224" s="572"/>
      <c r="V224" s="572"/>
      <c r="W224" s="572"/>
      <c r="X224" s="572"/>
      <c r="Y224" s="572"/>
      <c r="Z224" s="572"/>
      <c r="AA224" s="572"/>
      <c r="AB224" s="572"/>
      <c r="AC224" s="572"/>
      <c r="AD224" s="572"/>
      <c r="AE224" s="572"/>
      <c r="AF224" s="572"/>
      <c r="AG224" s="572"/>
      <c r="AH224" s="572"/>
      <c r="AI224" s="573"/>
    </row>
    <row r="225" spans="1:43" ht="20.25" customHeight="1" thickBot="1">
      <c r="A225" s="568"/>
      <c r="B225" s="569"/>
      <c r="C225" s="569"/>
      <c r="D225" s="570"/>
      <c r="E225" s="570"/>
      <c r="F225" s="570"/>
      <c r="G225" s="523" t="s">
        <v>14</v>
      </c>
      <c r="H225" s="574" t="s">
        <v>15</v>
      </c>
      <c r="I225" s="574"/>
      <c r="J225" s="574"/>
      <c r="K225" s="574"/>
      <c r="L225" s="531" t="s">
        <v>163</v>
      </c>
      <c r="M225" s="531"/>
      <c r="N225" s="531"/>
      <c r="O225" s="531"/>
      <c r="P225" s="531" t="s">
        <v>164</v>
      </c>
      <c r="Q225" s="531"/>
      <c r="R225" s="531"/>
      <c r="S225" s="531"/>
      <c r="T225" s="531" t="s">
        <v>165</v>
      </c>
      <c r="U225" s="531"/>
      <c r="V225" s="531"/>
      <c r="W225" s="531"/>
      <c r="X225" s="531" t="s">
        <v>166</v>
      </c>
      <c r="Y225" s="531"/>
      <c r="Z225" s="531"/>
      <c r="AA225" s="531"/>
      <c r="AB225" s="531" t="s">
        <v>167</v>
      </c>
      <c r="AC225" s="531"/>
      <c r="AD225" s="531"/>
      <c r="AE225" s="531"/>
      <c r="AF225" s="575" t="s">
        <v>168</v>
      </c>
      <c r="AG225" s="575"/>
      <c r="AH225" s="575"/>
      <c r="AI225" s="576"/>
    </row>
    <row r="226" spans="1:43" ht="20.25" customHeight="1" thickBot="1">
      <c r="A226" s="568"/>
      <c r="B226" s="569"/>
      <c r="C226" s="569"/>
      <c r="D226" s="577" t="s">
        <v>21</v>
      </c>
      <c r="E226" s="578" t="s">
        <v>22</v>
      </c>
      <c r="F226" s="579" t="s">
        <v>23</v>
      </c>
      <c r="G226" s="523"/>
      <c r="H226" s="525" t="s">
        <v>24</v>
      </c>
      <c r="I226" s="525" t="s">
        <v>25</v>
      </c>
      <c r="J226" s="525" t="s">
        <v>26</v>
      </c>
      <c r="K226" s="580" t="s">
        <v>27</v>
      </c>
      <c r="L226" s="581" t="s">
        <v>240</v>
      </c>
      <c r="M226" s="581"/>
      <c r="N226" s="581"/>
      <c r="O226" s="581"/>
      <c r="P226" s="581"/>
      <c r="Q226" s="581"/>
      <c r="R226" s="581"/>
      <c r="S226" s="581"/>
      <c r="T226" s="581"/>
      <c r="U226" s="581"/>
      <c r="V226" s="581"/>
      <c r="W226" s="581"/>
      <c r="X226" s="581"/>
      <c r="Y226" s="581"/>
      <c r="Z226" s="581"/>
      <c r="AA226" s="581"/>
      <c r="AB226" s="581"/>
      <c r="AC226" s="581"/>
      <c r="AD226" s="581"/>
      <c r="AE226" s="581"/>
      <c r="AF226" s="581"/>
      <c r="AG226" s="581"/>
      <c r="AH226" s="581"/>
      <c r="AI226" s="582"/>
    </row>
    <row r="227" spans="1:43" ht="20.25" customHeight="1" thickBot="1">
      <c r="A227" s="568"/>
      <c r="B227" s="569"/>
      <c r="C227" s="569"/>
      <c r="D227" s="577"/>
      <c r="E227" s="578"/>
      <c r="F227" s="579"/>
      <c r="G227" s="523"/>
      <c r="H227" s="525"/>
      <c r="I227" s="525"/>
      <c r="J227" s="525"/>
      <c r="K227" s="580"/>
      <c r="L227" s="523" t="s">
        <v>24</v>
      </c>
      <c r="M227" s="525" t="s">
        <v>25</v>
      </c>
      <c r="N227" s="519" t="s">
        <v>28</v>
      </c>
      <c r="O227" s="521" t="s">
        <v>29</v>
      </c>
      <c r="P227" s="523" t="s">
        <v>24</v>
      </c>
      <c r="Q227" s="525" t="s">
        <v>25</v>
      </c>
      <c r="R227" s="519" t="s">
        <v>28</v>
      </c>
      <c r="S227" s="521" t="s">
        <v>29</v>
      </c>
      <c r="T227" s="523" t="s">
        <v>24</v>
      </c>
      <c r="U227" s="525" t="s">
        <v>25</v>
      </c>
      <c r="V227" s="519" t="s">
        <v>28</v>
      </c>
      <c r="W227" s="521" t="s">
        <v>29</v>
      </c>
      <c r="X227" s="523" t="s">
        <v>24</v>
      </c>
      <c r="Y227" s="525" t="s">
        <v>25</v>
      </c>
      <c r="Z227" s="519" t="s">
        <v>28</v>
      </c>
      <c r="AA227" s="521" t="s">
        <v>29</v>
      </c>
      <c r="AB227" s="523" t="s">
        <v>24</v>
      </c>
      <c r="AC227" s="525" t="s">
        <v>25</v>
      </c>
      <c r="AD227" s="519" t="s">
        <v>28</v>
      </c>
      <c r="AE227" s="521" t="s">
        <v>29</v>
      </c>
      <c r="AF227" s="523" t="s">
        <v>24</v>
      </c>
      <c r="AG227" s="525" t="s">
        <v>25</v>
      </c>
      <c r="AH227" s="519" t="s">
        <v>28</v>
      </c>
      <c r="AI227" s="527" t="s">
        <v>29</v>
      </c>
    </row>
    <row r="228" spans="1:43" ht="20.25" customHeight="1" thickBot="1">
      <c r="A228" s="627"/>
      <c r="B228" s="648"/>
      <c r="C228" s="648"/>
      <c r="D228" s="651"/>
      <c r="E228" s="652"/>
      <c r="F228" s="653"/>
      <c r="G228" s="524"/>
      <c r="H228" s="526"/>
      <c r="I228" s="526"/>
      <c r="J228" s="526"/>
      <c r="K228" s="843"/>
      <c r="L228" s="524"/>
      <c r="M228" s="526"/>
      <c r="N228" s="520"/>
      <c r="O228" s="522"/>
      <c r="P228" s="524"/>
      <c r="Q228" s="526"/>
      <c r="R228" s="520"/>
      <c r="S228" s="522"/>
      <c r="T228" s="524"/>
      <c r="U228" s="526"/>
      <c r="V228" s="520"/>
      <c r="W228" s="522"/>
      <c r="X228" s="524"/>
      <c r="Y228" s="526"/>
      <c r="Z228" s="520"/>
      <c r="AA228" s="522"/>
      <c r="AB228" s="524"/>
      <c r="AC228" s="526"/>
      <c r="AD228" s="520"/>
      <c r="AE228" s="522"/>
      <c r="AF228" s="524"/>
      <c r="AG228" s="526"/>
      <c r="AH228" s="520"/>
      <c r="AI228" s="528"/>
    </row>
    <row r="229" spans="1:43" s="141" customFormat="1" ht="18" customHeight="1" thickBot="1">
      <c r="A229" s="471" t="s">
        <v>158</v>
      </c>
      <c r="B229" s="554" t="s">
        <v>273</v>
      </c>
      <c r="C229" s="554"/>
      <c r="D229" s="555"/>
      <c r="E229" s="555"/>
      <c r="F229" s="476"/>
      <c r="G229" s="476"/>
      <c r="H229" s="555"/>
      <c r="I229" s="555"/>
      <c r="J229" s="555"/>
      <c r="K229" s="555"/>
      <c r="L229" s="555"/>
      <c r="M229" s="555"/>
      <c r="N229" s="555"/>
      <c r="O229" s="555"/>
      <c r="P229" s="555"/>
      <c r="Q229" s="555"/>
      <c r="R229" s="555"/>
      <c r="S229" s="555"/>
      <c r="T229" s="555"/>
      <c r="U229" s="555"/>
      <c r="V229" s="555"/>
      <c r="W229" s="555"/>
      <c r="X229" s="555"/>
      <c r="Y229" s="555"/>
      <c r="Z229" s="555"/>
      <c r="AA229" s="555"/>
      <c r="AB229" s="555"/>
      <c r="AC229" s="555"/>
      <c r="AD229" s="555"/>
      <c r="AE229" s="555"/>
      <c r="AF229" s="555"/>
      <c r="AG229" s="555"/>
      <c r="AH229" s="555"/>
      <c r="AI229" s="555"/>
      <c r="AJ229" s="555"/>
      <c r="AK229" s="555"/>
      <c r="AL229" s="555"/>
      <c r="AM229" s="555"/>
      <c r="AN229" s="555"/>
      <c r="AO229" s="555"/>
      <c r="AP229" s="555"/>
      <c r="AQ229" s="703"/>
    </row>
    <row r="230" spans="1:43" ht="20.25" customHeight="1">
      <c r="A230" s="398" t="s">
        <v>31</v>
      </c>
      <c r="B230" s="276" t="s">
        <v>249</v>
      </c>
      <c r="C230" s="414"/>
      <c r="D230" s="14"/>
      <c r="E230" s="15">
        <v>2</v>
      </c>
      <c r="F230" s="82">
        <f>F177</f>
        <v>2</v>
      </c>
      <c r="G230" s="296">
        <f t="shared" ref="G230:G238" si="87">SUM(H230:K230)</f>
        <v>30</v>
      </c>
      <c r="H230" s="297">
        <f>L230+P230+T230+X230+AB230+AF230</f>
        <v>15</v>
      </c>
      <c r="I230" s="297">
        <f t="shared" ref="I230:I240" si="88">M230+Q230+U230+Y230+AC230+AG230</f>
        <v>0</v>
      </c>
      <c r="J230" s="297">
        <f t="shared" ref="J230:J240" si="89">N230+R230+V230+Z230+AD230+AH230</f>
        <v>15</v>
      </c>
      <c r="K230" s="298">
        <f t="shared" ref="K230:K240" si="90">O230+S230+W230+AA230+AE230+AI230</f>
        <v>0</v>
      </c>
      <c r="L230" s="149">
        <v>0</v>
      </c>
      <c r="M230" s="118"/>
      <c r="N230" s="118"/>
      <c r="O230" s="120"/>
      <c r="P230" s="121">
        <v>0</v>
      </c>
      <c r="Q230" s="118"/>
      <c r="R230" s="118"/>
      <c r="S230" s="120"/>
      <c r="T230" s="121">
        <v>0</v>
      </c>
      <c r="U230" s="118"/>
      <c r="V230" s="118"/>
      <c r="W230" s="120"/>
      <c r="X230" s="121"/>
      <c r="Y230" s="118"/>
      <c r="Z230" s="118"/>
      <c r="AA230" s="120"/>
      <c r="AB230" s="149">
        <v>15</v>
      </c>
      <c r="AC230" s="149"/>
      <c r="AD230" s="118">
        <v>15</v>
      </c>
      <c r="AE230" s="70"/>
      <c r="AF230" s="121"/>
      <c r="AG230" s="118"/>
      <c r="AH230" s="118"/>
      <c r="AI230" s="83"/>
      <c r="AK230" s="312">
        <v>10</v>
      </c>
    </row>
    <row r="231" spans="1:43" ht="20.25" customHeight="1">
      <c r="A231" s="398" t="s">
        <v>33</v>
      </c>
      <c r="B231" s="276" t="s">
        <v>213</v>
      </c>
      <c r="C231" s="221"/>
      <c r="D231" s="14"/>
      <c r="E231" s="18">
        <v>2</v>
      </c>
      <c r="F231" s="82">
        <f>F178</f>
        <v>2</v>
      </c>
      <c r="G231" s="299">
        <f>SUM(H231:K231)</f>
        <v>30</v>
      </c>
      <c r="H231" s="92">
        <f t="shared" ref="H231:H240" si="91">L231+P231+T231+X231+AB231+AF231</f>
        <v>15</v>
      </c>
      <c r="I231" s="92">
        <f t="shared" si="88"/>
        <v>15</v>
      </c>
      <c r="J231" s="92">
        <f t="shared" si="89"/>
        <v>0</v>
      </c>
      <c r="K231" s="79">
        <f t="shared" si="90"/>
        <v>0</v>
      </c>
      <c r="L231" s="69"/>
      <c r="M231" s="92"/>
      <c r="N231" s="92"/>
      <c r="O231" s="124"/>
      <c r="P231" s="123"/>
      <c r="Q231" s="92"/>
      <c r="R231" s="92"/>
      <c r="S231" s="124"/>
      <c r="T231" s="123"/>
      <c r="U231" s="92"/>
      <c r="V231" s="92"/>
      <c r="W231" s="124"/>
      <c r="X231" s="69">
        <v>15</v>
      </c>
      <c r="Y231" s="69">
        <v>15</v>
      </c>
      <c r="Z231" s="92"/>
      <c r="AA231" s="124"/>
      <c r="AB231" s="123"/>
      <c r="AC231" s="92"/>
      <c r="AD231" s="92"/>
      <c r="AE231" s="72"/>
      <c r="AF231" s="123"/>
      <c r="AG231" s="92"/>
      <c r="AH231" s="92"/>
      <c r="AI231" s="79"/>
      <c r="AK231" s="312">
        <v>10</v>
      </c>
    </row>
    <row r="232" spans="1:43" ht="20.25" customHeight="1">
      <c r="A232" s="398" t="s">
        <v>34</v>
      </c>
      <c r="B232" s="276" t="s">
        <v>113</v>
      </c>
      <c r="C232" s="90"/>
      <c r="D232" s="37">
        <v>1</v>
      </c>
      <c r="E232" s="18">
        <v>1</v>
      </c>
      <c r="F232" s="78">
        <v>4</v>
      </c>
      <c r="G232" s="299">
        <f t="shared" si="87"/>
        <v>30</v>
      </c>
      <c r="H232" s="92">
        <f t="shared" si="91"/>
        <v>15</v>
      </c>
      <c r="I232" s="92">
        <f t="shared" si="88"/>
        <v>15</v>
      </c>
      <c r="J232" s="92">
        <f t="shared" si="89"/>
        <v>0</v>
      </c>
      <c r="K232" s="79">
        <f t="shared" si="90"/>
        <v>0</v>
      </c>
      <c r="L232" s="69"/>
      <c r="M232" s="92"/>
      <c r="N232" s="92"/>
      <c r="O232" s="124"/>
      <c r="P232" s="123"/>
      <c r="Q232" s="92"/>
      <c r="R232" s="92"/>
      <c r="S232" s="124"/>
      <c r="T232" s="123"/>
      <c r="U232" s="92"/>
      <c r="V232" s="92"/>
      <c r="W232" s="124"/>
      <c r="X232" s="122">
        <v>15</v>
      </c>
      <c r="Y232" s="69">
        <v>15</v>
      </c>
      <c r="Z232" s="92"/>
      <c r="AA232" s="124"/>
      <c r="AB232" s="123"/>
      <c r="AC232" s="92"/>
      <c r="AD232" s="92"/>
      <c r="AE232" s="124"/>
      <c r="AF232" s="123"/>
      <c r="AG232" s="92"/>
      <c r="AH232" s="92"/>
      <c r="AI232" s="79"/>
      <c r="AK232" s="312">
        <v>10</v>
      </c>
    </row>
    <row r="233" spans="1:43" ht="20.25" customHeight="1">
      <c r="A233" s="398" t="s">
        <v>35</v>
      </c>
      <c r="B233" s="276" t="s">
        <v>108</v>
      </c>
      <c r="C233" s="90"/>
      <c r="D233" s="14">
        <v>1</v>
      </c>
      <c r="E233" s="15">
        <v>1</v>
      </c>
      <c r="F233" s="83">
        <f>F180</f>
        <v>5</v>
      </c>
      <c r="G233" s="302">
        <f t="shared" si="87"/>
        <v>45</v>
      </c>
      <c r="H233" s="92">
        <f t="shared" si="91"/>
        <v>15</v>
      </c>
      <c r="I233" s="92">
        <f t="shared" si="88"/>
        <v>30</v>
      </c>
      <c r="J233" s="92">
        <f t="shared" si="89"/>
        <v>0</v>
      </c>
      <c r="K233" s="79">
        <f t="shared" si="90"/>
        <v>0</v>
      </c>
      <c r="L233" s="69">
        <v>0</v>
      </c>
      <c r="M233" s="118"/>
      <c r="N233" s="118"/>
      <c r="O233" s="120"/>
      <c r="P233" s="123">
        <v>0</v>
      </c>
      <c r="Q233" s="118"/>
      <c r="R233" s="118"/>
      <c r="S233" s="120"/>
      <c r="T233" s="123">
        <v>0</v>
      </c>
      <c r="U233" s="118"/>
      <c r="V233" s="118"/>
      <c r="W233" s="124"/>
      <c r="X233" s="119">
        <v>15</v>
      </c>
      <c r="Y233" s="118">
        <v>30</v>
      </c>
      <c r="Z233" s="92"/>
      <c r="AA233" s="120"/>
      <c r="AB233" s="123"/>
      <c r="AC233" s="92"/>
      <c r="AD233" s="118"/>
      <c r="AE233" s="124"/>
      <c r="AF233" s="121">
        <v>0</v>
      </c>
      <c r="AG233" s="118"/>
      <c r="AH233" s="118"/>
      <c r="AI233" s="83"/>
      <c r="AK233" s="312">
        <v>10</v>
      </c>
    </row>
    <row r="234" spans="1:43" ht="20.25" customHeight="1">
      <c r="A234" s="398" t="s">
        <v>37</v>
      </c>
      <c r="B234" s="276" t="s">
        <v>109</v>
      </c>
      <c r="C234" s="46"/>
      <c r="D234" s="37"/>
      <c r="E234" s="18">
        <v>2</v>
      </c>
      <c r="F234" s="79">
        <f>F181</f>
        <v>4</v>
      </c>
      <c r="G234" s="299">
        <f t="shared" si="87"/>
        <v>30</v>
      </c>
      <c r="H234" s="92">
        <f t="shared" si="91"/>
        <v>15</v>
      </c>
      <c r="I234" s="92">
        <f t="shared" si="88"/>
        <v>15</v>
      </c>
      <c r="J234" s="92">
        <f t="shared" si="89"/>
        <v>0</v>
      </c>
      <c r="K234" s="79">
        <f t="shared" si="90"/>
        <v>0</v>
      </c>
      <c r="L234" s="69">
        <v>0</v>
      </c>
      <c r="M234" s="92"/>
      <c r="N234" s="92"/>
      <c r="O234" s="124"/>
      <c r="P234" s="123">
        <v>0</v>
      </c>
      <c r="Q234" s="92"/>
      <c r="R234" s="92"/>
      <c r="S234" s="124"/>
      <c r="T234" s="123"/>
      <c r="U234" s="92"/>
      <c r="V234" s="92"/>
      <c r="W234" s="124"/>
      <c r="X234" s="123"/>
      <c r="Y234" s="92"/>
      <c r="Z234" s="92"/>
      <c r="AA234" s="124"/>
      <c r="AB234" s="123"/>
      <c r="AC234" s="92"/>
      <c r="AD234" s="92"/>
      <c r="AE234" s="124"/>
      <c r="AF234" s="123">
        <v>15</v>
      </c>
      <c r="AG234" s="92">
        <v>15</v>
      </c>
      <c r="AH234" s="92"/>
      <c r="AI234" s="79"/>
      <c r="AK234" s="312">
        <v>10</v>
      </c>
    </row>
    <row r="235" spans="1:43" ht="20.25" customHeight="1">
      <c r="A235" s="398" t="s">
        <v>39</v>
      </c>
      <c r="B235" s="276" t="s">
        <v>114</v>
      </c>
      <c r="C235" s="46"/>
      <c r="D235" s="37">
        <v>1</v>
      </c>
      <c r="E235" s="18">
        <v>1</v>
      </c>
      <c r="F235" s="79">
        <v>6</v>
      </c>
      <c r="G235" s="299">
        <f t="shared" si="87"/>
        <v>45</v>
      </c>
      <c r="H235" s="92">
        <f t="shared" si="91"/>
        <v>30</v>
      </c>
      <c r="I235" s="92">
        <f t="shared" si="88"/>
        <v>15</v>
      </c>
      <c r="J235" s="92">
        <f t="shared" si="89"/>
        <v>0</v>
      </c>
      <c r="K235" s="79">
        <f t="shared" si="90"/>
        <v>0</v>
      </c>
      <c r="L235" s="69">
        <v>0</v>
      </c>
      <c r="M235" s="92"/>
      <c r="N235" s="92"/>
      <c r="O235" s="124"/>
      <c r="P235" s="123">
        <v>0</v>
      </c>
      <c r="Q235" s="92"/>
      <c r="R235" s="92"/>
      <c r="S235" s="124"/>
      <c r="T235" s="123"/>
      <c r="U235" s="92"/>
      <c r="V235" s="92"/>
      <c r="W235" s="124"/>
      <c r="X235" s="123"/>
      <c r="Y235" s="92"/>
      <c r="Z235" s="92"/>
      <c r="AA235" s="124"/>
      <c r="AB235" s="122">
        <v>30</v>
      </c>
      <c r="AC235" s="92">
        <v>15</v>
      </c>
      <c r="AD235" s="92"/>
      <c r="AE235" s="124"/>
      <c r="AF235" s="123">
        <v>0</v>
      </c>
      <c r="AG235" s="92"/>
      <c r="AH235" s="92"/>
      <c r="AI235" s="79"/>
      <c r="AK235" s="312">
        <v>10</v>
      </c>
    </row>
    <row r="236" spans="1:43" ht="20.25" customHeight="1">
      <c r="A236" s="398" t="s">
        <v>41</v>
      </c>
      <c r="B236" s="276" t="s">
        <v>150</v>
      </c>
      <c r="C236" s="45"/>
      <c r="D236" s="37">
        <v>1</v>
      </c>
      <c r="E236" s="18">
        <v>1</v>
      </c>
      <c r="F236" s="79">
        <v>5</v>
      </c>
      <c r="G236" s="299">
        <f t="shared" si="87"/>
        <v>30</v>
      </c>
      <c r="H236" s="92">
        <f t="shared" si="91"/>
        <v>15</v>
      </c>
      <c r="I236" s="92">
        <f t="shared" si="88"/>
        <v>15</v>
      </c>
      <c r="J236" s="92">
        <f t="shared" si="89"/>
        <v>0</v>
      </c>
      <c r="K236" s="79">
        <f t="shared" si="90"/>
        <v>0</v>
      </c>
      <c r="L236" s="69"/>
      <c r="M236" s="92"/>
      <c r="N236" s="92"/>
      <c r="O236" s="124"/>
      <c r="P236" s="123"/>
      <c r="Q236" s="92"/>
      <c r="R236" s="92"/>
      <c r="S236" s="124"/>
      <c r="T236" s="123"/>
      <c r="U236" s="92"/>
      <c r="V236" s="92"/>
      <c r="W236" s="124"/>
      <c r="X236" s="123"/>
      <c r="Y236" s="92"/>
      <c r="Z236" s="92"/>
      <c r="AA236" s="124"/>
      <c r="AB236" s="92"/>
      <c r="AC236" s="92"/>
      <c r="AD236" s="92"/>
      <c r="AE236" s="124"/>
      <c r="AF236" s="122">
        <v>15</v>
      </c>
      <c r="AG236" s="92">
        <v>15</v>
      </c>
      <c r="AH236" s="92"/>
      <c r="AI236" s="79"/>
      <c r="AK236" s="312">
        <v>10</v>
      </c>
    </row>
    <row r="237" spans="1:43" ht="20.25" customHeight="1">
      <c r="A237" s="398" t="s">
        <v>42</v>
      </c>
      <c r="B237" s="276" t="s">
        <v>151</v>
      </c>
      <c r="C237" s="45"/>
      <c r="D237" s="37">
        <v>1</v>
      </c>
      <c r="E237" s="18">
        <v>1</v>
      </c>
      <c r="F237" s="79">
        <v>7</v>
      </c>
      <c r="G237" s="299">
        <f t="shared" si="87"/>
        <v>60</v>
      </c>
      <c r="H237" s="92">
        <f t="shared" si="91"/>
        <v>30</v>
      </c>
      <c r="I237" s="92">
        <f t="shared" si="88"/>
        <v>30</v>
      </c>
      <c r="J237" s="92">
        <f t="shared" si="89"/>
        <v>0</v>
      </c>
      <c r="K237" s="79">
        <f t="shared" si="90"/>
        <v>0</v>
      </c>
      <c r="L237" s="69"/>
      <c r="M237" s="92"/>
      <c r="N237" s="92"/>
      <c r="O237" s="124"/>
      <c r="P237" s="123"/>
      <c r="Q237" s="92"/>
      <c r="R237" s="92"/>
      <c r="S237" s="124"/>
      <c r="T237" s="123"/>
      <c r="U237" s="92"/>
      <c r="V237" s="92"/>
      <c r="W237" s="124"/>
      <c r="X237" s="123"/>
      <c r="Y237" s="92"/>
      <c r="Z237" s="92"/>
      <c r="AA237" s="124"/>
      <c r="AB237" s="122">
        <v>30</v>
      </c>
      <c r="AC237" s="92">
        <v>30</v>
      </c>
      <c r="AD237" s="92"/>
      <c r="AE237" s="124"/>
      <c r="AF237" s="123"/>
      <c r="AG237" s="92"/>
      <c r="AH237" s="92"/>
      <c r="AI237" s="79"/>
      <c r="AK237" s="312">
        <v>10</v>
      </c>
    </row>
    <row r="238" spans="1:43" ht="20.25" customHeight="1">
      <c r="A238" s="398" t="s">
        <v>86</v>
      </c>
      <c r="B238" s="276" t="s">
        <v>111</v>
      </c>
      <c r="C238" s="45"/>
      <c r="D238" s="37">
        <v>1</v>
      </c>
      <c r="E238" s="18">
        <v>1</v>
      </c>
      <c r="F238" s="79">
        <f>F184</f>
        <v>7</v>
      </c>
      <c r="G238" s="299">
        <f t="shared" si="87"/>
        <v>45</v>
      </c>
      <c r="H238" s="92">
        <f t="shared" si="91"/>
        <v>30</v>
      </c>
      <c r="I238" s="92">
        <f t="shared" si="88"/>
        <v>15</v>
      </c>
      <c r="J238" s="92">
        <f t="shared" si="89"/>
        <v>0</v>
      </c>
      <c r="K238" s="79">
        <f t="shared" si="90"/>
        <v>0</v>
      </c>
      <c r="L238" s="69">
        <v>0</v>
      </c>
      <c r="M238" s="92"/>
      <c r="N238" s="92"/>
      <c r="O238" s="124"/>
      <c r="P238" s="123">
        <v>0</v>
      </c>
      <c r="Q238" s="92"/>
      <c r="R238" s="92"/>
      <c r="S238" s="124"/>
      <c r="T238" s="123">
        <v>0</v>
      </c>
      <c r="U238" s="92"/>
      <c r="V238" s="92"/>
      <c r="W238" s="124"/>
      <c r="X238" s="123">
        <v>0</v>
      </c>
      <c r="Y238" s="92"/>
      <c r="Z238" s="92"/>
      <c r="AA238" s="124"/>
      <c r="AB238" s="123">
        <v>0</v>
      </c>
      <c r="AC238" s="92"/>
      <c r="AD238" s="92"/>
      <c r="AE238" s="124"/>
      <c r="AF238" s="122">
        <v>30</v>
      </c>
      <c r="AG238" s="157">
        <v>15</v>
      </c>
      <c r="AH238" s="157"/>
      <c r="AI238" s="79"/>
      <c r="AK238" s="312">
        <v>15</v>
      </c>
    </row>
    <row r="239" spans="1:43" ht="20.25" customHeight="1">
      <c r="A239" s="398" t="s">
        <v>88</v>
      </c>
      <c r="B239" s="276" t="s">
        <v>115</v>
      </c>
      <c r="C239" s="295"/>
      <c r="D239" s="37"/>
      <c r="E239" s="18">
        <v>2</v>
      </c>
      <c r="F239" s="79">
        <v>5</v>
      </c>
      <c r="G239" s="299">
        <f>SUM(H239:K239)</f>
        <v>45</v>
      </c>
      <c r="H239" s="92">
        <f t="shared" si="91"/>
        <v>15</v>
      </c>
      <c r="I239" s="92">
        <f t="shared" si="88"/>
        <v>0</v>
      </c>
      <c r="J239" s="92">
        <f t="shared" si="89"/>
        <v>30</v>
      </c>
      <c r="K239" s="79">
        <f t="shared" si="90"/>
        <v>0</v>
      </c>
      <c r="L239" s="69"/>
      <c r="M239" s="92"/>
      <c r="N239" s="92"/>
      <c r="O239" s="124"/>
      <c r="P239" s="123"/>
      <c r="Q239" s="92"/>
      <c r="R239" s="92"/>
      <c r="S239" s="124"/>
      <c r="T239" s="123"/>
      <c r="U239" s="92"/>
      <c r="V239" s="92"/>
      <c r="W239" s="124"/>
      <c r="X239" s="123"/>
      <c r="Y239" s="92"/>
      <c r="Z239" s="92"/>
      <c r="AA239" s="124"/>
      <c r="AB239" s="123">
        <v>15</v>
      </c>
      <c r="AC239" s="92"/>
      <c r="AD239" s="92">
        <v>30</v>
      </c>
      <c r="AE239" s="124"/>
      <c r="AF239" s="72"/>
      <c r="AG239" s="212"/>
      <c r="AH239" s="212"/>
      <c r="AI239" s="399"/>
      <c r="AK239" s="312">
        <v>20</v>
      </c>
    </row>
    <row r="240" spans="1:43" ht="20.25" customHeight="1">
      <c r="A240" s="398" t="s">
        <v>90</v>
      </c>
      <c r="B240" s="295" t="s">
        <v>101</v>
      </c>
      <c r="C240" s="295"/>
      <c r="D240" s="37"/>
      <c r="E240" s="18">
        <v>2</v>
      </c>
      <c r="F240" s="79">
        <v>4</v>
      </c>
      <c r="G240" s="299">
        <f>SUM(H240:K240)</f>
        <v>60</v>
      </c>
      <c r="H240" s="92">
        <f t="shared" si="91"/>
        <v>0</v>
      </c>
      <c r="I240" s="92">
        <f t="shared" si="88"/>
        <v>0</v>
      </c>
      <c r="J240" s="92">
        <f t="shared" si="89"/>
        <v>0</v>
      </c>
      <c r="K240" s="79">
        <f t="shared" si="90"/>
        <v>60</v>
      </c>
      <c r="L240" s="69">
        <v>0</v>
      </c>
      <c r="M240" s="92"/>
      <c r="N240" s="92"/>
      <c r="O240" s="124"/>
      <c r="P240" s="123">
        <v>0</v>
      </c>
      <c r="Q240" s="92"/>
      <c r="R240" s="92"/>
      <c r="S240" s="124"/>
      <c r="T240" s="123">
        <v>0</v>
      </c>
      <c r="U240" s="130"/>
      <c r="V240" s="130"/>
      <c r="W240" s="124"/>
      <c r="X240" s="123"/>
      <c r="Y240" s="130"/>
      <c r="Z240" s="130"/>
      <c r="AA240" s="131"/>
      <c r="AB240" s="123"/>
      <c r="AC240" s="92"/>
      <c r="AD240" s="92"/>
      <c r="AE240" s="124">
        <v>30</v>
      </c>
      <c r="AF240" s="123"/>
      <c r="AG240" s="213"/>
      <c r="AH240" s="213"/>
      <c r="AI240" s="395">
        <v>30</v>
      </c>
      <c r="AK240" s="312">
        <v>60</v>
      </c>
    </row>
    <row r="241" spans="1:37" ht="20.25" customHeight="1" thickBot="1">
      <c r="A241" s="398" t="s">
        <v>95</v>
      </c>
      <c r="B241" s="295" t="s">
        <v>134</v>
      </c>
      <c r="C241" s="295"/>
      <c r="D241" s="37"/>
      <c r="E241" s="19">
        <v>1</v>
      </c>
      <c r="F241" s="78">
        <v>4</v>
      </c>
      <c r="G241" s="299"/>
      <c r="H241" s="92"/>
      <c r="I241" s="92"/>
      <c r="J241" s="92"/>
      <c r="K241" s="79"/>
      <c r="L241" s="69"/>
      <c r="M241" s="92"/>
      <c r="N241" s="92"/>
      <c r="O241" s="124"/>
      <c r="P241" s="123"/>
      <c r="Q241" s="92"/>
      <c r="R241" s="92"/>
      <c r="S241" s="124"/>
      <c r="T241" s="123"/>
      <c r="U241" s="130"/>
      <c r="V241" s="130"/>
      <c r="W241" s="124"/>
      <c r="X241" s="123"/>
      <c r="Y241" s="130"/>
      <c r="Z241" s="130"/>
      <c r="AA241" s="66" t="s">
        <v>145</v>
      </c>
      <c r="AB241" s="123"/>
      <c r="AC241" s="92"/>
      <c r="AD241" s="92"/>
      <c r="AE241" s="124"/>
      <c r="AF241" s="123"/>
      <c r="AG241" s="130"/>
      <c r="AH241" s="130"/>
      <c r="AI241" s="395"/>
    </row>
    <row r="242" spans="1:37" ht="36" customHeight="1" thickBot="1">
      <c r="A242" s="398" t="s">
        <v>96</v>
      </c>
      <c r="B242" s="556" t="s">
        <v>144</v>
      </c>
      <c r="C242" s="557"/>
      <c r="D242" s="64"/>
      <c r="E242" s="65"/>
      <c r="F242" s="80">
        <v>10</v>
      </c>
      <c r="G242" s="299"/>
      <c r="H242" s="92"/>
      <c r="I242" s="92"/>
      <c r="J242" s="92"/>
      <c r="K242" s="79"/>
      <c r="L242" s="69"/>
      <c r="M242" s="92"/>
      <c r="N242" s="92"/>
      <c r="O242" s="124"/>
      <c r="P242" s="123"/>
      <c r="Q242" s="92"/>
      <c r="R242" s="92"/>
      <c r="S242" s="124"/>
      <c r="T242" s="123"/>
      <c r="U242" s="92"/>
      <c r="V242" s="92"/>
      <c r="W242" s="124"/>
      <c r="X242" s="123"/>
      <c r="Y242" s="92"/>
      <c r="Z242" s="92"/>
      <c r="AA242" s="124"/>
      <c r="AB242" s="123"/>
      <c r="AC242" s="92"/>
      <c r="AD242" s="92"/>
      <c r="AE242" s="124"/>
      <c r="AF242" s="123"/>
      <c r="AG242" s="92"/>
      <c r="AH242" s="92"/>
      <c r="AI242" s="437" t="s">
        <v>145</v>
      </c>
    </row>
    <row r="243" spans="1:37" ht="20.25" customHeight="1" thickTop="1" thickBot="1">
      <c r="A243" s="400"/>
      <c r="B243" s="611" t="s">
        <v>44</v>
      </c>
      <c r="C243" s="611"/>
      <c r="D243" s="560">
        <f>SUM(D230:D242)</f>
        <v>6</v>
      </c>
      <c r="E243" s="560">
        <f t="shared" ref="E243:AI243" si="92">SUM(E230:E242)</f>
        <v>17</v>
      </c>
      <c r="F243" s="614">
        <f>SUM(F230:F242)</f>
        <v>65</v>
      </c>
      <c r="G243" s="562">
        <f t="shared" si="92"/>
        <v>450</v>
      </c>
      <c r="H243" s="563">
        <f>SUM(H230:H242)</f>
        <v>195</v>
      </c>
      <c r="I243" s="563">
        <f t="shared" si="92"/>
        <v>150</v>
      </c>
      <c r="J243" s="563">
        <f t="shared" si="92"/>
        <v>45</v>
      </c>
      <c r="K243" s="564">
        <f t="shared" si="92"/>
        <v>60</v>
      </c>
      <c r="L243" s="305">
        <f t="shared" si="92"/>
        <v>0</v>
      </c>
      <c r="M243" s="205">
        <f t="shared" si="92"/>
        <v>0</v>
      </c>
      <c r="N243" s="205">
        <f t="shared" si="92"/>
        <v>0</v>
      </c>
      <c r="O243" s="208">
        <f t="shared" si="92"/>
        <v>0</v>
      </c>
      <c r="P243" s="209">
        <f t="shared" si="92"/>
        <v>0</v>
      </c>
      <c r="Q243" s="205">
        <f t="shared" si="92"/>
        <v>0</v>
      </c>
      <c r="R243" s="205">
        <f t="shared" si="92"/>
        <v>0</v>
      </c>
      <c r="S243" s="208">
        <f t="shared" si="92"/>
        <v>0</v>
      </c>
      <c r="T243" s="209">
        <f t="shared" si="92"/>
        <v>0</v>
      </c>
      <c r="U243" s="205">
        <f t="shared" si="92"/>
        <v>0</v>
      </c>
      <c r="V243" s="205">
        <f t="shared" si="92"/>
        <v>0</v>
      </c>
      <c r="W243" s="208">
        <f t="shared" si="92"/>
        <v>0</v>
      </c>
      <c r="X243" s="209">
        <f t="shared" si="92"/>
        <v>45</v>
      </c>
      <c r="Y243" s="205">
        <f t="shared" si="92"/>
        <v>60</v>
      </c>
      <c r="Z243" s="205">
        <f t="shared" si="92"/>
        <v>0</v>
      </c>
      <c r="AA243" s="208">
        <f t="shared" si="92"/>
        <v>0</v>
      </c>
      <c r="AB243" s="209">
        <f t="shared" si="92"/>
        <v>90</v>
      </c>
      <c r="AC243" s="205">
        <f t="shared" si="92"/>
        <v>45</v>
      </c>
      <c r="AD243" s="205">
        <f t="shared" si="92"/>
        <v>45</v>
      </c>
      <c r="AE243" s="208">
        <f t="shared" si="92"/>
        <v>30</v>
      </c>
      <c r="AF243" s="209">
        <f t="shared" si="92"/>
        <v>60</v>
      </c>
      <c r="AG243" s="205">
        <f t="shared" si="92"/>
        <v>45</v>
      </c>
      <c r="AH243" s="205">
        <f t="shared" si="92"/>
        <v>0</v>
      </c>
      <c r="AI243" s="205">
        <f t="shared" si="92"/>
        <v>30</v>
      </c>
    </row>
    <row r="244" spans="1:37" ht="20.25" customHeight="1" thickTop="1" thickBot="1">
      <c r="A244" s="397"/>
      <c r="B244" s="612"/>
      <c r="C244" s="612"/>
      <c r="D244" s="613"/>
      <c r="E244" s="613"/>
      <c r="F244" s="615"/>
      <c r="G244" s="836"/>
      <c r="H244" s="837"/>
      <c r="I244" s="837"/>
      <c r="J244" s="837"/>
      <c r="K244" s="838"/>
      <c r="L244" s="565">
        <f>SUM(L243:O243)</f>
        <v>0</v>
      </c>
      <c r="M244" s="566"/>
      <c r="N244" s="566"/>
      <c r="O244" s="566"/>
      <c r="P244" s="566">
        <f>SUM(P243:S243)</f>
        <v>0</v>
      </c>
      <c r="Q244" s="566"/>
      <c r="R244" s="566"/>
      <c r="S244" s="566"/>
      <c r="T244" s="566">
        <f>SUM(T243:W243)</f>
        <v>0</v>
      </c>
      <c r="U244" s="566"/>
      <c r="V244" s="566"/>
      <c r="W244" s="566"/>
      <c r="X244" s="566">
        <f>SUM(X243:AA243)</f>
        <v>105</v>
      </c>
      <c r="Y244" s="566"/>
      <c r="Z244" s="566"/>
      <c r="AA244" s="566"/>
      <c r="AB244" s="566">
        <f>SUM(AB243:AE243)</f>
        <v>210</v>
      </c>
      <c r="AC244" s="566"/>
      <c r="AD244" s="566"/>
      <c r="AE244" s="566"/>
      <c r="AF244" s="566">
        <f>SUM(AF243:AI243)</f>
        <v>135</v>
      </c>
      <c r="AG244" s="566"/>
      <c r="AH244" s="566"/>
      <c r="AI244" s="567"/>
      <c r="AJ244" s="1" t="b">
        <f>SUM(L244:AI244)=G243</f>
        <v>1</v>
      </c>
    </row>
    <row r="245" spans="1:37" ht="20.25" customHeight="1" thickBot="1">
      <c r="A245" s="618" t="s">
        <v>105</v>
      </c>
      <c r="B245" s="619"/>
      <c r="C245" s="619"/>
      <c r="D245" s="622" t="s">
        <v>21</v>
      </c>
      <c r="E245" s="623" t="s">
        <v>22</v>
      </c>
      <c r="F245" s="624" t="s">
        <v>23</v>
      </c>
      <c r="G245" s="829" t="s">
        <v>14</v>
      </c>
      <c r="H245" s="839" t="s">
        <v>24</v>
      </c>
      <c r="I245" s="839" t="s">
        <v>25</v>
      </c>
      <c r="J245" s="839" t="s">
        <v>26</v>
      </c>
      <c r="K245" s="840" t="s">
        <v>27</v>
      </c>
      <c r="L245" s="531" t="s">
        <v>163</v>
      </c>
      <c r="M245" s="531"/>
      <c r="N245" s="531"/>
      <c r="O245" s="531"/>
      <c r="P245" s="531" t="s">
        <v>164</v>
      </c>
      <c r="Q245" s="531"/>
      <c r="R245" s="531"/>
      <c r="S245" s="531"/>
      <c r="T245" s="531" t="s">
        <v>165</v>
      </c>
      <c r="U245" s="531"/>
      <c r="V245" s="531"/>
      <c r="W245" s="531"/>
      <c r="X245" s="531" t="s">
        <v>166</v>
      </c>
      <c r="Y245" s="531"/>
      <c r="Z245" s="531"/>
      <c r="AA245" s="531"/>
      <c r="AB245" s="531" t="s">
        <v>167</v>
      </c>
      <c r="AC245" s="531"/>
      <c r="AD245" s="531"/>
      <c r="AE245" s="531"/>
      <c r="AF245" s="532" t="s">
        <v>168</v>
      </c>
      <c r="AG245" s="532"/>
      <c r="AH245" s="532"/>
      <c r="AI245" s="533"/>
    </row>
    <row r="246" spans="1:37" ht="20.25" customHeight="1" thickBot="1">
      <c r="A246" s="620"/>
      <c r="B246" s="621"/>
      <c r="C246" s="621"/>
      <c r="D246" s="622"/>
      <c r="E246" s="623"/>
      <c r="F246" s="579"/>
      <c r="G246" s="829"/>
      <c r="H246" s="525"/>
      <c r="I246" s="525"/>
      <c r="J246" s="525"/>
      <c r="K246" s="580"/>
      <c r="L246" s="524" t="s">
        <v>24</v>
      </c>
      <c r="M246" s="526" t="s">
        <v>25</v>
      </c>
      <c r="N246" s="520" t="s">
        <v>28</v>
      </c>
      <c r="O246" s="522" t="s">
        <v>29</v>
      </c>
      <c r="P246" s="524" t="s">
        <v>24</v>
      </c>
      <c r="Q246" s="526" t="s">
        <v>25</v>
      </c>
      <c r="R246" s="520" t="s">
        <v>28</v>
      </c>
      <c r="S246" s="522" t="s">
        <v>29</v>
      </c>
      <c r="T246" s="524" t="s">
        <v>24</v>
      </c>
      <c r="U246" s="526" t="s">
        <v>25</v>
      </c>
      <c r="V246" s="520" t="s">
        <v>28</v>
      </c>
      <c r="W246" s="522" t="s">
        <v>29</v>
      </c>
      <c r="X246" s="524" t="s">
        <v>24</v>
      </c>
      <c r="Y246" s="526" t="s">
        <v>25</v>
      </c>
      <c r="Z246" s="520" t="s">
        <v>28</v>
      </c>
      <c r="AA246" s="522" t="s">
        <v>29</v>
      </c>
      <c r="AB246" s="524" t="s">
        <v>24</v>
      </c>
      <c r="AC246" s="526" t="s">
        <v>25</v>
      </c>
      <c r="AD246" s="520" t="s">
        <v>28</v>
      </c>
      <c r="AE246" s="522" t="s">
        <v>29</v>
      </c>
      <c r="AF246" s="524" t="s">
        <v>24</v>
      </c>
      <c r="AG246" s="526" t="s">
        <v>25</v>
      </c>
      <c r="AH246" s="520" t="s">
        <v>28</v>
      </c>
      <c r="AI246" s="528" t="s">
        <v>29</v>
      </c>
    </row>
    <row r="247" spans="1:37" ht="20.25" customHeight="1" thickBot="1">
      <c r="A247" s="620"/>
      <c r="B247" s="621"/>
      <c r="C247" s="621"/>
      <c r="D247" s="622"/>
      <c r="E247" s="623"/>
      <c r="F247" s="579"/>
      <c r="G247" s="829"/>
      <c r="H247" s="525"/>
      <c r="I247" s="525"/>
      <c r="J247" s="525"/>
      <c r="K247" s="580"/>
      <c r="L247" s="524"/>
      <c r="M247" s="526"/>
      <c r="N247" s="520"/>
      <c r="O247" s="522"/>
      <c r="P247" s="524"/>
      <c r="Q247" s="526"/>
      <c r="R247" s="520"/>
      <c r="S247" s="522"/>
      <c r="T247" s="524"/>
      <c r="U247" s="526"/>
      <c r="V247" s="520"/>
      <c r="W247" s="522"/>
      <c r="X247" s="524"/>
      <c r="Y247" s="526"/>
      <c r="Z247" s="520"/>
      <c r="AA247" s="522"/>
      <c r="AB247" s="524"/>
      <c r="AC247" s="526"/>
      <c r="AD247" s="520"/>
      <c r="AE247" s="522"/>
      <c r="AF247" s="524"/>
      <c r="AG247" s="526"/>
      <c r="AH247" s="520"/>
      <c r="AI247" s="528"/>
    </row>
    <row r="248" spans="1:37" ht="20.25" customHeight="1" thickBot="1">
      <c r="A248" s="620"/>
      <c r="B248" s="621"/>
      <c r="C248" s="621"/>
      <c r="D248" s="606">
        <f>SUM(D142,D243)</f>
        <v>21</v>
      </c>
      <c r="E248" s="606">
        <f t="shared" ref="E248:AI248" si="93">SUM(E142,E243)</f>
        <v>66</v>
      </c>
      <c r="F248" s="606">
        <f t="shared" si="93"/>
        <v>180</v>
      </c>
      <c r="G248" s="549">
        <f>SUM(G142,G243)</f>
        <v>1830</v>
      </c>
      <c r="H248" s="549">
        <f t="shared" si="93"/>
        <v>795</v>
      </c>
      <c r="I248" s="549">
        <f t="shared" si="93"/>
        <v>675</v>
      </c>
      <c r="J248" s="549">
        <f t="shared" si="93"/>
        <v>285</v>
      </c>
      <c r="K248" s="549">
        <f t="shared" si="93"/>
        <v>75</v>
      </c>
      <c r="L248" s="164">
        <f t="shared" si="93"/>
        <v>150</v>
      </c>
      <c r="M248" s="164">
        <f t="shared" si="93"/>
        <v>135</v>
      </c>
      <c r="N248" s="164">
        <f t="shared" si="93"/>
        <v>30</v>
      </c>
      <c r="O248" s="164">
        <f t="shared" si="93"/>
        <v>0</v>
      </c>
      <c r="P248" s="164">
        <f t="shared" si="93"/>
        <v>150</v>
      </c>
      <c r="Q248" s="164">
        <f t="shared" si="93"/>
        <v>150</v>
      </c>
      <c r="R248" s="164">
        <f t="shared" si="93"/>
        <v>60</v>
      </c>
      <c r="S248" s="164">
        <f t="shared" si="93"/>
        <v>0</v>
      </c>
      <c r="T248" s="164">
        <f t="shared" si="93"/>
        <v>150</v>
      </c>
      <c r="U248" s="164">
        <f t="shared" si="93"/>
        <v>120</v>
      </c>
      <c r="V248" s="164">
        <f t="shared" si="93"/>
        <v>60</v>
      </c>
      <c r="W248" s="164">
        <f t="shared" si="93"/>
        <v>15</v>
      </c>
      <c r="X248" s="164">
        <f t="shared" si="93"/>
        <v>120</v>
      </c>
      <c r="Y248" s="164">
        <f t="shared" si="93"/>
        <v>135</v>
      </c>
      <c r="Z248" s="164">
        <f t="shared" si="93"/>
        <v>60</v>
      </c>
      <c r="AA248" s="164">
        <f t="shared" si="93"/>
        <v>0</v>
      </c>
      <c r="AB248" s="164">
        <f t="shared" si="93"/>
        <v>150</v>
      </c>
      <c r="AC248" s="164">
        <f t="shared" si="93"/>
        <v>75</v>
      </c>
      <c r="AD248" s="164">
        <f t="shared" si="93"/>
        <v>75</v>
      </c>
      <c r="AE248" s="164">
        <f t="shared" si="93"/>
        <v>30</v>
      </c>
      <c r="AF248" s="164">
        <f t="shared" si="93"/>
        <v>75</v>
      </c>
      <c r="AG248" s="164">
        <f t="shared" si="93"/>
        <v>60</v>
      </c>
      <c r="AH248" s="164">
        <f t="shared" si="93"/>
        <v>0</v>
      </c>
      <c r="AI248" s="401">
        <f t="shared" si="93"/>
        <v>30</v>
      </c>
    </row>
    <row r="249" spans="1:37" ht="20.25" customHeight="1" thickBot="1">
      <c r="A249" s="620"/>
      <c r="B249" s="621"/>
      <c r="C249" s="621"/>
      <c r="D249" s="606"/>
      <c r="E249" s="606"/>
      <c r="F249" s="606"/>
      <c r="G249" s="549"/>
      <c r="H249" s="549"/>
      <c r="I249" s="549"/>
      <c r="J249" s="549"/>
      <c r="K249" s="549"/>
      <c r="L249" s="598">
        <f>SUM(L248:O248)</f>
        <v>315</v>
      </c>
      <c r="M249" s="598"/>
      <c r="N249" s="598"/>
      <c r="O249" s="598"/>
      <c r="P249" s="598">
        <f>SUM(P248:S248)</f>
        <v>360</v>
      </c>
      <c r="Q249" s="598"/>
      <c r="R249" s="598"/>
      <c r="S249" s="598"/>
      <c r="T249" s="598">
        <f>SUM(T248:W248)</f>
        <v>345</v>
      </c>
      <c r="U249" s="598"/>
      <c r="V249" s="598"/>
      <c r="W249" s="598"/>
      <c r="X249" s="598">
        <f>SUM(X248:AA248)</f>
        <v>315</v>
      </c>
      <c r="Y249" s="598"/>
      <c r="Z249" s="598"/>
      <c r="AA249" s="598"/>
      <c r="AB249" s="845">
        <f>SUM(AB248:AE248)</f>
        <v>330</v>
      </c>
      <c r="AC249" s="845"/>
      <c r="AD249" s="845"/>
      <c r="AE249" s="845"/>
      <c r="AF249" s="598">
        <f>SUM(AF248:AI248)</f>
        <v>165</v>
      </c>
      <c r="AG249" s="598"/>
      <c r="AH249" s="598"/>
      <c r="AI249" s="599"/>
      <c r="AJ249" s="1" t="b">
        <f>SUM(L249:AI249)=G248</f>
        <v>1</v>
      </c>
    </row>
    <row r="250" spans="1:37" ht="20.25" customHeight="1" thickBot="1">
      <c r="A250" s="620"/>
      <c r="B250" s="621"/>
      <c r="C250" s="621"/>
      <c r="D250" s="600" t="s">
        <v>46</v>
      </c>
      <c r="E250" s="600"/>
      <c r="F250" s="600"/>
      <c r="G250" s="547" t="s">
        <v>47</v>
      </c>
      <c r="H250" s="547"/>
      <c r="I250" s="547"/>
      <c r="J250" s="547"/>
      <c r="K250" s="547"/>
      <c r="L250" s="513">
        <f>SUM(L197,IF(SUM(L238:O238)&gt;0,$D238,0),IF(SUM(L237:O237)&gt;0,$D237,0),IF(SUM(L239:O239)&gt;0,$D239,0),IF(SUM(L240:O240)&gt;0,$D240,0),IF(SUM(L241:O241)&gt;0,$D241,0),IF(SUM(L235:O235)&gt;0,$D235,0),IF(SUM(L236:O236)&gt;0,$D236,0),IF(SUM(L234:O234)&gt;0,$D234,0),IF(SUM(L233:O233)&gt;0,$D233,0),IF(SUM(L232:O232)&gt;0,$D232,0),IF(SUM(L230:O230)&gt;0,$D230,0),IF(SUM(L242:O242)&gt;0,$D242,0))</f>
        <v>4</v>
      </c>
      <c r="M250" s="514"/>
      <c r="N250" s="514"/>
      <c r="O250" s="515"/>
      <c r="P250" s="513">
        <f>SUM(P197,IF(SUM(P238:S238)&gt;0,$D238,0),IF(SUM(P237:S237)&gt;0,$D237,0),IF(SUM(P239:S239)&gt;0,$D239,0),IF(SUM(P240:S240)&gt;0,$D240,0),IF(SUM(P241:S241)&gt;0,$D241,0),IF(SUM(P235:S235)&gt;0,$D235,0),IF(SUM(P236:S236)&gt;0,$D236,0),IF(SUM(P234:S234)&gt;0,$D234,0),IF(SUM(P233:S233)&gt;0,$D233,0),IF(SUM(P232:S232)&gt;0,$D232,0),IF(SUM(P230:S230)&gt;0,$D230,0),IF(SUM(P242:S242)&gt;0,$D242,0))</f>
        <v>4</v>
      </c>
      <c r="Q250" s="514"/>
      <c r="R250" s="514"/>
      <c r="S250" s="515"/>
      <c r="T250" s="513">
        <f>SUM(T197,IF(SUM(T238:W238)&gt;0,$D238,0),IF(SUM(T237:W237)&gt;0,$D237,0),IF(SUM(T239:W239)&gt;0,$D239,0),IF(SUM(T240:W240)&gt;0,$D240,0),IF(SUM(T241:W241)&gt;0,$D241,0),IF(SUM(T235:W235)&gt;0,$D235,0),IF(SUM(T236:W236)&gt;0,$D236,0),IF(SUM(T234:W234)&gt;0,$D234,0),IF(SUM(T233:W233)&gt;0,$D233,0),IF(SUM(T232:W232)&gt;0,$D232,0),IF(SUM(T230:W230)&gt;0,$D230,0),IF(SUM(T242:W242)&gt;0,$D242,0))</f>
        <v>4</v>
      </c>
      <c r="U250" s="514"/>
      <c r="V250" s="514"/>
      <c r="W250" s="515"/>
      <c r="X250" s="513">
        <f>SUM(X144,IF(SUM(X238:AA238)&gt;0,$D238,0),IF(SUM(X237:AA237)&gt;0,$D237,0),IF(SUM(X239:AA239)&gt;0,$D239,0),IF(SUM(X240:AA240)&gt;0,$D240,0),IF(SUM(X241:AA241)&gt;0,$D241,0),IF(SUM(X235:AA235)&gt;0,$D235,0),IF(SUM(X236:AA236)&gt;0,$D236,0),IF(SUM(X234:AA234)&gt;0,$D234,0),IF(SUM(X233:AA233)&gt;0,$D233,0),IF(SUM(X232:AA232)&gt;0,$D232,0),IF(SUM(X230:AA230)&gt;0,$D230,0),IF(SUM(X242:AA242)&gt;0,$D242,0))</f>
        <v>4</v>
      </c>
      <c r="Y250" s="514"/>
      <c r="Z250" s="514"/>
      <c r="AA250" s="515"/>
      <c r="AB250" s="513">
        <f t="shared" ref="AB250" si="94">SUM(AB144,IF(SUM(AB238:AE238)&gt;0,$D238,0),IF(SUM(AB237:AE237)&gt;0,$D237,0),IF(SUM(AB239:AE239)&gt;0,$D239,0),IF(SUM(AB240:AE240)&gt;0,$D240,0),IF(SUM(AB241:AE241)&gt;0,$D241,0),IF(SUM(AB235:AE235)&gt;0,$D235,0),IF(SUM(AB236:AE236)&gt;0,$D236,0),IF(SUM(AB234:AE234)&gt;0,$D234,0),IF(SUM(AB233:AE233)&gt;0,$D233,0),IF(SUM(AB232:AE232)&gt;0,$D232,0),IF(SUM(AB230:AE230)&gt;0,$D230,0),IF(SUM(AB242:AE242)&gt;0,$D242,0))</f>
        <v>3</v>
      </c>
      <c r="AC250" s="514"/>
      <c r="AD250" s="514"/>
      <c r="AE250" s="515"/>
      <c r="AF250" s="513">
        <f t="shared" ref="AF250" si="95">SUM(AF144,IF(SUM(AF238:AI238)&gt;0,$D238,0),IF(SUM(AF237:AI237)&gt;0,$D237,0),IF(SUM(AF239:AI239)&gt;0,$D239,0),IF(SUM(AF240:AI240)&gt;0,$D240,0),IF(SUM(AF241:AI241)&gt;0,$D241,0),IF(SUM(AF235:AI235)&gt;0,$D235,0),IF(SUM(AF236:AI236)&gt;0,$D236,0),IF(SUM(AF234:AI234)&gt;0,$D234,0),IF(SUM(AF233:AI233)&gt;0,$D233,0),IF(SUM(AF232:AI232)&gt;0,$D232,0),IF(SUM(AF230:AI230)&gt;0,$D230,0),IF(SUM(AF242:AI242)&gt;0,$D242,0))</f>
        <v>2</v>
      </c>
      <c r="AG250" s="514"/>
      <c r="AH250" s="514"/>
      <c r="AI250" s="515"/>
      <c r="AJ250" s="26">
        <f>SUM(L250:AI250)</f>
        <v>21</v>
      </c>
      <c r="AK250" s="312" t="b">
        <f>AJ250=D248</f>
        <v>1</v>
      </c>
    </row>
    <row r="251" spans="1:37" ht="20.25" customHeight="1" thickBot="1">
      <c r="A251" s="620"/>
      <c r="B251" s="621"/>
      <c r="C251" s="621"/>
      <c r="D251" s="600"/>
      <c r="E251" s="600"/>
      <c r="F251" s="600"/>
      <c r="G251" s="518" t="s">
        <v>48</v>
      </c>
      <c r="H251" s="518"/>
      <c r="I251" s="518"/>
      <c r="J251" s="518"/>
      <c r="K251" s="518"/>
      <c r="L251" s="513">
        <f>SUM(L198,IF(SUM(L238:O238)&gt;0,$E238,0),IF(SUM(L239:O239)&gt;0,$E239,0),IF(SUM(L240:O240)&gt;0,$E240,0),IF(SUM(L241:O241)&gt;0,$E241,0),IF(SUM(L231:O231)&gt;0,$E231,0),IF(SUM(L236:O236)&gt;0,$E236,0),IF(SUM(L237:O237)&gt;0,$E237,0),IF(SUM(L235:O235)&gt;0,$E235,0),IF(SUM(L234:O234)&gt;0,$E234,0),IF(SUM(L233:O233)&gt;0,$E233,0),IF(SUM(L232:O232)&gt;0,$E232,0),IF(SUM(L230:O230)&gt;0,$E230,0))</f>
        <v>10</v>
      </c>
      <c r="M251" s="514"/>
      <c r="N251" s="514"/>
      <c r="O251" s="515"/>
      <c r="P251" s="513">
        <f t="shared" ref="P251" si="96">SUM(P198,IF(SUM(P238:S238)&gt;0,$E238,0),IF(SUM(P239:S239)&gt;0,$E239,0),IF(SUM(P240:S240)&gt;0,$E240,0),IF(SUM(P241:S241)&gt;0,$E241,0),IF(SUM(P231:S231)&gt;0,$E231,0),IF(SUM(P236:S236)&gt;0,$E236,0),IF(SUM(P237:S237)&gt;0,$E237,0),IF(SUM(P235:S235)&gt;0,$E235,0),IF(SUM(P234:S234)&gt;0,$E234,0),IF(SUM(P233:S233)&gt;0,$E233,0),IF(SUM(P232:S232)&gt;0,$E232,0),IF(SUM(P230:S230)&gt;0,$E230,0))</f>
        <v>13</v>
      </c>
      <c r="Q251" s="514"/>
      <c r="R251" s="514"/>
      <c r="S251" s="515"/>
      <c r="T251" s="513">
        <f t="shared" ref="T251" si="97">SUM(T198,IF(SUM(T238:W238)&gt;0,$E238,0),IF(SUM(T239:W239)&gt;0,$E239,0),IF(SUM(T240:W240)&gt;0,$E240,0),IF(SUM(T241:W241)&gt;0,$E241,0),IF(SUM(T231:W231)&gt;0,$E231,0),IF(SUM(T236:W236)&gt;0,$E236,0),IF(SUM(T237:W237)&gt;0,$E237,0),IF(SUM(T235:W235)&gt;0,$E235,0),IF(SUM(T234:W234)&gt;0,$E234,0),IF(SUM(T233:W233)&gt;0,$E233,0),IF(SUM(T232:W232)&gt;0,$E232,0),IF(SUM(T230:W230)&gt;0,$E230,0))</f>
        <v>12</v>
      </c>
      <c r="U251" s="514"/>
      <c r="V251" s="514"/>
      <c r="W251" s="515"/>
      <c r="X251" s="513">
        <f>SUM(X145,IF(SUM(X238:AA238)&gt;0,$E238,0),IF(SUM(X239:AA239)&gt;0,$E239,0),IF(SUM(X240:AA240)&gt;0,$E240,0),IF(COUNTA(X241:AA241)&gt;0,$E241,0),IF(SUM(X231:AA231)&gt;0,$E231,0),IF(SUM(X236:AA236)&gt;0,$E236,0),IF(SUM(X237:AA237)&gt;0,$E237,0),IF(SUM(X235:AA235)&gt;0,$E235,0),IF(SUM(X234:AA234)&gt;0,$E234,0),IF(SUM(X233:AA233)&gt;0,$E233,0),IF(SUM(X232:AA232)&gt;0,$E232,0),IF(SUM(X230:AA230)&gt;0,$E230,0))</f>
        <v>12</v>
      </c>
      <c r="Y251" s="514"/>
      <c r="Z251" s="514"/>
      <c r="AA251" s="515"/>
      <c r="AB251" s="513">
        <f>SUM(AB145,IF(SUM(AB238:AE238)&gt;0,$E238,0),IF(SUM(AB239:AE239)&gt;0,$E239,0),IF(SUM(AB240:AE240)&gt;0,$E240/2,0),IF(COUNTA(AB241:AE241)&gt;0,$E241,0),IF(SUM(AB231:AE231)&gt;0,$E231,0),IF(SUM(AB236:AE236)&gt;0,$E236,0),IF(SUM(AB237:AE237)&gt;0,$E237,0),IF(SUM(AB235:AE235)&gt;0,$E235,0),IF(SUM(AB234:AE234)&gt;0,$E234,0),IF(SUM(AB233:AE233)&gt;0,$E233,0),IF(SUM(AB232:AE232)&gt;0,$E232,0),IF(SUM(AB230:AE230)&gt;0,$E230,0))</f>
        <v>12</v>
      </c>
      <c r="AC251" s="514"/>
      <c r="AD251" s="514"/>
      <c r="AE251" s="515"/>
      <c r="AF251" s="513">
        <f>SUM(AF145,IF(SUM(AF238:AI238)&gt;0,$E238,0),IF(SUM(AF239:AI239)&gt;0,$E239,0),IF(SUM(AF240:AI240)&gt;0,$E240/2,0),IF(COUNTA(AF241:AI241)&gt;0,$E241,0),IF(SUM(AF231:AI231)&gt;0,$E231,0),IF(SUM(AF236:AI236)&gt;0,$E236,0),IF(SUM(AF237:AI237)&gt;0,$E237,0),IF(SUM(AF235:AI235)&gt;0,$E235,0),IF(SUM(AF234:AI234)&gt;0,$E234,0),IF(SUM(AF233:AI233)&gt;0,$E233,0),IF(SUM(AF232:AI232)&gt;0,$E232,0),IF(SUM(AF230:AI230)&gt;0,$E230,0))</f>
        <v>7</v>
      </c>
      <c r="AG251" s="514"/>
      <c r="AH251" s="514"/>
      <c r="AI251" s="515"/>
      <c r="AJ251" s="26">
        <f>SUM(L251:AI251)</f>
        <v>66</v>
      </c>
      <c r="AK251" s="312" t="b">
        <f>AJ251=E248</f>
        <v>1</v>
      </c>
    </row>
    <row r="252" spans="1:37" ht="20.25" customHeight="1" thickBot="1">
      <c r="A252" s="620"/>
      <c r="B252" s="621"/>
      <c r="C252" s="621"/>
      <c r="D252" s="600"/>
      <c r="E252" s="600"/>
      <c r="F252" s="600"/>
      <c r="G252" s="548" t="s">
        <v>23</v>
      </c>
      <c r="H252" s="548"/>
      <c r="I252" s="548"/>
      <c r="J252" s="548"/>
      <c r="K252" s="548"/>
      <c r="L252" s="507">
        <f>SUM(L199,IF(SUM(L239:O239)&gt;0,$F239,0),IF(SUM(L240:O240)&gt;0,$F240,0),IF(SUM(L241:O241)&gt;0,$F241,0),IF(SUM(L242:O242)&gt;0,$F242,0),IF(SUM(L237:O237)&gt;0,$F237,0),IF(SUM(L238:O238)&gt;0,$F238,0),IF(SUM(L236:O236)&gt;0,$F236,0),IF(SUM(L235:O235)&gt;0,$F235,0),IF(SUM(L234:O234)&gt;0,$F234,0),IF(SUM(L233:O233)&gt;0,$F233,0),IF(SUM(L232:O232)&gt;0,$F232,0),IF(SUM(L230:O230)&gt;0,$F230,0))</f>
        <v>30</v>
      </c>
      <c r="M252" s="508"/>
      <c r="N252" s="508"/>
      <c r="O252" s="509"/>
      <c r="P252" s="507">
        <f>SUM(P199,IF(SUM(P239:S239)&gt;0,$F239,0),IF(SUM(P240:S240)&gt;0,$F240,0),IF(SUM(P241:S241)&gt;0,$F241,0),IF(SUM(P242:S242)&gt;0,$F242,0),IF(SUM(P237:S237)&gt;0,$F237,0),IF(SUM(P238:S238)&gt;0,$F238,0),IF(SUM(P236:S236)&gt;0,$F236,0),IF(SUM(P235:S235)&gt;0,$F235,0),IF(SUM(P234:S234)&gt;0,$F234,0),IF(SUM(P233:S233)&gt;0,$F233,0),IF(SUM(P232:S232)&gt;0,$F232,0),IF(SUM(P230:S230)&gt;0,$F230,0))</f>
        <v>30</v>
      </c>
      <c r="Q252" s="508"/>
      <c r="R252" s="508"/>
      <c r="S252" s="509"/>
      <c r="T252" s="507">
        <f>SUM(T199,IF(SUM(T239:W239)&gt;0,$F239,0),IF(SUM(T240:W240)&gt;0,$F240,0),IF(SUM(T241:W241)&gt;0,$F241,0),IF(SUM(T242:W242)&gt;0,$F242,0),IF(SUM(T237:W237)&gt;0,$F237,0),IF(SUM(T238:W238)&gt;0,$F238,0),IF(SUM(T236:W236)&gt;0,$F236,0),IF(SUM(T235:W235)&gt;0,$F235,0),IF(SUM(T234:W234)&gt;0,$F234,0),IF(SUM(T233:W233)&gt;0,$F233,0),IF(SUM(T232:W232)&gt;0,$F232,0),IF(SUM(T230:W230)&gt;0,$F230,0))</f>
        <v>30</v>
      </c>
      <c r="U252" s="508"/>
      <c r="V252" s="508"/>
      <c r="W252" s="509"/>
      <c r="X252" s="507">
        <f>SUM(X146,IF(SUM(X239:AA239)&gt;0,$F239,0),IF(SUM(X240:AA240)&gt;0,$F240,0),IF(SUM(X241:AA241)&gt;0,$F241,0),IF(SUM(X242:AA242)&gt;0,$F242,0),IF(SUM(X237:AA237)&gt;0,$F237,0),IF(SUM(X238:AA238)&gt;0,$F238,0),IF(SUM(X236:AA236)&gt;0,$F236,0),IF(SUM(X235:AA235)&gt;0,$F235,0),IF(SUM(X234:AA234)&gt;0,$F234,0),IF(SUM(X233:AA233)&gt;0,$F233,0),IF(SUM(X232:AA232)&gt;0,$F232,0),IF(SUM(X231:AA231)&gt;0,$F231,IF(SUM(X230:AA230)&gt;0,$F230,0)))+F241</f>
        <v>30</v>
      </c>
      <c r="Y252" s="508"/>
      <c r="Z252" s="508"/>
      <c r="AA252" s="509"/>
      <c r="AB252" s="507">
        <f>SUM(AB146,IF(SUM(AB239:AE239)&gt;0,$F239,0),IF(SUM(AB240:AE240)&gt;0,$F240/2,0),IF(SUM(AB241:AE241)&gt;0,$F241,0),IF(SUM(AB242:AE242)&gt;0,$F242,0),IF(SUM(AB237:AE237)&gt;0,$F237,0),IF(SUM(AB238:AE238)&gt;0,$F238,0),IF(SUM(AB236:AE236)&gt;0,$F236,0),IF(SUM(AB235:AE235)&gt;0,$F235,0),IF(SUM(AB234:AE234)&gt;0,$F234,0),IF(SUM(AB233:AE233)&gt;0,$F233,0),IF(SUM(AB232:AE232)&gt;0,$F232,0),IF(SUM(AB231:AE231)&gt;0,$F231,IF(SUM(AB230:AE230)&gt;0,$F230,0)))+J241</f>
        <v>30</v>
      </c>
      <c r="AC252" s="508"/>
      <c r="AD252" s="508"/>
      <c r="AE252" s="509"/>
      <c r="AF252" s="507">
        <f>SUM(AF146,IF(SUM(AF239:AI239)&gt;0,$F239,0),IF(SUM(AF240:AI240)&gt;0,$F240/2,0),IF(SUM(AF241:AI241)&gt;0,$F241,0),IF(COUNTA(AF242:AI242)&gt;0,$F242,0),IF(SUM(AF237:AI237)&gt;0,$F237,0),IF(SUM(AF238:AI238)&gt;0,$F238,0),IF(SUM(AF236:AI236)&gt;0,$F236,0),IF(SUM(AF235:AI235)&gt;0,$F235,0),IF(SUM(AF234:AI234)&gt;0,$F234,0),IF(SUM(AF233:AI233)&gt;0,$F233,0),IF(SUM(AF232:AI232)&gt;0,$F232,0),IF(SUM(AF231:AI231)&gt;0,$F231,IF(SUM(AF230:AI230)&gt;0,$F230,0)))+N241</f>
        <v>30</v>
      </c>
      <c r="AG252" s="508"/>
      <c r="AH252" s="508"/>
      <c r="AI252" s="509"/>
      <c r="AJ252" s="26">
        <f>SUM(L252:AI252)</f>
        <v>180</v>
      </c>
      <c r="AK252" s="312" t="b">
        <f>AJ252=F248</f>
        <v>1</v>
      </c>
    </row>
    <row r="253" spans="1:37" ht="17.399999999999999">
      <c r="A253" s="381" t="s">
        <v>49</v>
      </c>
      <c r="B253" s="27"/>
      <c r="C253" s="27"/>
      <c r="D253" s="27"/>
      <c r="E253" s="49"/>
      <c r="F253" s="59"/>
      <c r="G253" s="214"/>
      <c r="H253" s="413"/>
      <c r="J253" s="169"/>
      <c r="K253" s="169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X253" s="370"/>
      <c r="Y253" s="371"/>
      <c r="Z253" s="371"/>
      <c r="AA253" s="371"/>
      <c r="AB253" s="371"/>
      <c r="AC253" s="371"/>
      <c r="AD253" s="371"/>
      <c r="AE253" s="371"/>
      <c r="AF253" s="336"/>
      <c r="AG253" s="336"/>
      <c r="AH253" s="336"/>
      <c r="AI253" s="354"/>
    </row>
    <row r="254" spans="1:37" ht="15">
      <c r="A254" s="382"/>
      <c r="B254" s="140" t="str">
        <f>$B$41</f>
        <v xml:space="preserve">1. Dla studentów I roku studiów stacjonarnych I stopnia wszystkie formy zajęć dydaktycznych przewidziane w planie studiów są obowiązkowe. </v>
      </c>
      <c r="C254" s="27"/>
      <c r="D254" s="27"/>
      <c r="E254" s="27"/>
      <c r="F254" s="27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X254" s="343"/>
      <c r="Y254" s="63" t="str">
        <f>Y41</f>
        <v>Obowiązuje od roku akademickiego: 2023/2024</v>
      </c>
      <c r="Z254" s="63"/>
      <c r="AA254" s="63"/>
      <c r="AB254" s="63"/>
      <c r="AC254" s="63"/>
      <c r="AD254" s="63"/>
      <c r="AE254" s="63"/>
      <c r="AI254" s="356"/>
    </row>
    <row r="255" spans="1:37" ht="15">
      <c r="A255" s="383"/>
      <c r="B255" s="140" t="str">
        <f>$B$42</f>
        <v xml:space="preserve">Na wyższych latach obowiązkowe są: ćwiczenia audytoryjne, laboratoryjne, lektoraty, zajęcia: sportowe, terenowe, projektowe, plenerowe i seminaria.  </v>
      </c>
      <c r="C255" s="29"/>
      <c r="D255" s="29"/>
      <c r="E255" s="29"/>
      <c r="F255" s="29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170"/>
      <c r="V255" s="60"/>
      <c r="X255" s="343"/>
      <c r="Y255" s="63"/>
      <c r="Z255" s="63"/>
      <c r="AA255" s="63"/>
      <c r="AB255" s="63"/>
      <c r="AC255" s="63"/>
      <c r="AD255" s="63"/>
      <c r="AE255" s="63"/>
      <c r="AI255" s="356"/>
    </row>
    <row r="256" spans="1:37" ht="15">
      <c r="A256" s="383"/>
      <c r="B256" s="140" t="str">
        <f>$B$43</f>
        <v>2. Studentów obowiązuje zaliczenie na ocenę wszystkich przedmiotów.</v>
      </c>
      <c r="C256" s="27"/>
      <c r="D256" s="27"/>
      <c r="E256" s="27"/>
      <c r="F256" s="27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343"/>
      <c r="Y256" s="138" t="s">
        <v>50</v>
      </c>
      <c r="Z256" s="140"/>
      <c r="AA256" s="140"/>
      <c r="AB256" s="63"/>
      <c r="AC256" s="140"/>
      <c r="AD256" s="140"/>
      <c r="AE256" s="63"/>
      <c r="AI256" s="356"/>
    </row>
    <row r="257" spans="1:63" ht="15">
      <c r="A257" s="383"/>
      <c r="B257" s="140" t="str">
        <f>$B$44</f>
        <v>3. Studentów obowiązuje zaliczenie na ocenę praktyki zawodowej w wymiarze 4 tygodni (4 pkt. ECTS).</v>
      </c>
      <c r="C257" s="27"/>
      <c r="D257" s="27"/>
      <c r="E257" s="29"/>
      <c r="F257" s="29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170"/>
      <c r="V257" s="61"/>
      <c r="W257" s="61"/>
      <c r="X257" s="343"/>
      <c r="Y257" s="140" t="s">
        <v>51</v>
      </c>
      <c r="Z257" s="140" t="s">
        <v>52</v>
      </c>
      <c r="AA257" s="63"/>
      <c r="AB257" s="63"/>
      <c r="AC257" s="63"/>
      <c r="AD257" s="63"/>
      <c r="AE257" s="63"/>
      <c r="AI257" s="356"/>
    </row>
    <row r="258" spans="1:63" ht="15">
      <c r="A258" s="383"/>
      <c r="B258" s="140" t="str">
        <f>$B$45</f>
        <v xml:space="preserve">4. Język obcy do wyboru spośród: 1. Język angielski. 2. Język niemiecki. 3. Język rosyjski. </v>
      </c>
      <c r="C258" s="27"/>
      <c r="D258" s="27"/>
      <c r="E258" s="27"/>
      <c r="F258" s="27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343"/>
      <c r="Y258" s="140" t="s">
        <v>53</v>
      </c>
      <c r="Z258" s="140" t="s">
        <v>54</v>
      </c>
      <c r="AA258" s="171"/>
      <c r="AB258" s="63"/>
      <c r="AC258" s="171"/>
      <c r="AD258" s="63"/>
      <c r="AE258" s="63"/>
      <c r="AI258" s="356"/>
    </row>
    <row r="259" spans="1:63" ht="15">
      <c r="A259" s="383"/>
      <c r="B259" s="140" t="str">
        <f>$B$46</f>
        <v>5. Język obcy 1-3 semstr 1 ECTS, 4 semestr 2 ECTS.</v>
      </c>
      <c r="C259" s="27"/>
      <c r="D259" s="27"/>
      <c r="E259" s="27"/>
      <c r="F259" s="27"/>
      <c r="G259" s="60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343"/>
      <c r="Y259" s="140" t="s">
        <v>26</v>
      </c>
      <c r="Z259" s="140" t="s">
        <v>55</v>
      </c>
      <c r="AA259" s="63"/>
      <c r="AB259" s="63"/>
      <c r="AC259" s="63"/>
      <c r="AD259" s="63"/>
      <c r="AE259" s="63"/>
      <c r="AI259" s="356"/>
    </row>
    <row r="260" spans="1:63" ht="15">
      <c r="A260" s="383"/>
      <c r="B260" s="140" t="str">
        <f>$B$47</f>
        <v>6. Warunkiem zaliczenia ostatniego semestru Seminarium dyplomowego jest przygotowanie i złożenie pracy dyplomowej w systemie APD.</v>
      </c>
      <c r="C260" s="29"/>
      <c r="D260" s="27"/>
      <c r="E260" s="27"/>
      <c r="F260" s="27"/>
      <c r="G260" s="60"/>
      <c r="H260" s="60"/>
      <c r="I260" s="60"/>
      <c r="J260" s="60"/>
      <c r="K260" s="172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343"/>
      <c r="Y260" s="140" t="s">
        <v>56</v>
      </c>
      <c r="Z260" s="140" t="s">
        <v>57</v>
      </c>
      <c r="AA260" s="63"/>
      <c r="AB260" s="63"/>
      <c r="AC260" s="63"/>
      <c r="AD260" s="63"/>
      <c r="AE260" s="63"/>
      <c r="AI260" s="356"/>
    </row>
    <row r="261" spans="1:63" ht="15">
      <c r="A261" s="384"/>
      <c r="B261" s="2"/>
      <c r="C261" s="2"/>
      <c r="D261" s="2"/>
      <c r="E261" s="2"/>
      <c r="F261" s="2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0"/>
      <c r="R261" s="60"/>
      <c r="S261" s="60"/>
      <c r="T261" s="60"/>
      <c r="U261" s="60"/>
      <c r="V261" s="60"/>
      <c r="W261" s="60"/>
      <c r="X261" s="343"/>
      <c r="Y261" s="140" t="s">
        <v>58</v>
      </c>
      <c r="Z261" s="140" t="s">
        <v>59</v>
      </c>
      <c r="AA261" s="63"/>
      <c r="AB261" s="63"/>
      <c r="AC261" s="63"/>
      <c r="AD261" s="63"/>
      <c r="AE261" s="63"/>
      <c r="AI261" s="356"/>
    </row>
    <row r="262" spans="1:63" ht="15">
      <c r="A262" s="384"/>
      <c r="D262" s="2"/>
      <c r="E262" s="2"/>
      <c r="F262" s="2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0"/>
      <c r="R262" s="60"/>
      <c r="S262" s="60"/>
      <c r="T262" s="60"/>
      <c r="U262" s="60"/>
      <c r="V262" s="60"/>
      <c r="W262" s="60"/>
      <c r="X262" s="343"/>
      <c r="Y262" s="140" t="s">
        <v>60</v>
      </c>
      <c r="Z262" s="140" t="s">
        <v>61</v>
      </c>
      <c r="AA262" s="63"/>
      <c r="AB262" s="63"/>
      <c r="AC262" s="63"/>
      <c r="AD262" s="63"/>
      <c r="AE262" s="63"/>
      <c r="AI262" s="356"/>
    </row>
    <row r="263" spans="1:63" ht="15.6" thickBot="1">
      <c r="A263" s="384"/>
      <c r="B263" s="31"/>
      <c r="D263" s="2"/>
      <c r="E263" s="2"/>
      <c r="F263" s="2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0"/>
      <c r="R263" s="60"/>
      <c r="S263" s="60"/>
      <c r="T263" s="60"/>
      <c r="U263" s="60"/>
      <c r="V263" s="60"/>
      <c r="W263" s="60"/>
      <c r="X263" s="343"/>
      <c r="Y263" s="173"/>
      <c r="Z263" s="140" t="s">
        <v>62</v>
      </c>
      <c r="AA263" s="63"/>
      <c r="AB263" s="63"/>
      <c r="AC263" s="63"/>
      <c r="AD263" s="63"/>
      <c r="AE263" s="63"/>
      <c r="AI263" s="356"/>
    </row>
    <row r="264" spans="1:63" ht="15.6" thickBot="1">
      <c r="A264" s="384"/>
      <c r="B264" s="31"/>
      <c r="D264" s="2"/>
      <c r="E264" s="2"/>
      <c r="F264" s="2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0"/>
      <c r="R264" s="60"/>
      <c r="S264" s="60"/>
      <c r="T264" s="60"/>
      <c r="U264" s="60"/>
      <c r="V264" s="60"/>
      <c r="W264" s="60"/>
      <c r="X264" s="343"/>
      <c r="Y264" s="431"/>
      <c r="Z264" s="432" t="s">
        <v>265</v>
      </c>
      <c r="AA264" s="60"/>
      <c r="AB264" s="63"/>
      <c r="AC264" s="63"/>
      <c r="AD264" s="63"/>
      <c r="AE264" s="63"/>
      <c r="AI264" s="356"/>
      <c r="AO264" s="54"/>
      <c r="AP264" s="54"/>
      <c r="AQ264" s="54"/>
      <c r="AR264" s="54"/>
      <c r="AS264" s="54"/>
      <c r="AT264" s="54"/>
      <c r="AU264" s="54"/>
      <c r="AV264" s="54"/>
      <c r="AW264" s="54"/>
      <c r="AX264" s="54"/>
      <c r="AY264" s="54"/>
      <c r="AZ264" s="54"/>
      <c r="BA264" s="54"/>
      <c r="BB264" s="54"/>
      <c r="BC264" s="54"/>
      <c r="BD264" s="54"/>
      <c r="BE264" s="54"/>
      <c r="BF264" s="54"/>
      <c r="BG264" s="54"/>
      <c r="BH264" s="54"/>
      <c r="BI264" s="54"/>
      <c r="BJ264" s="54"/>
      <c r="BK264" s="54"/>
    </row>
    <row r="265" spans="1:63" ht="14.4" thickBot="1">
      <c r="A265" s="100"/>
      <c r="B265" s="403"/>
      <c r="C265" s="403"/>
      <c r="D265" s="403"/>
      <c r="E265" s="404"/>
      <c r="F265" s="404"/>
      <c r="G265" s="405"/>
      <c r="H265" s="405"/>
      <c r="I265" s="405"/>
      <c r="J265" s="405"/>
      <c r="K265" s="406"/>
      <c r="L265" s="406"/>
      <c r="M265" s="406"/>
      <c r="N265" s="406"/>
      <c r="O265" s="406"/>
      <c r="P265" s="406"/>
      <c r="Q265" s="406"/>
      <c r="R265" s="406"/>
      <c r="S265" s="406"/>
      <c r="T265" s="406"/>
      <c r="U265" s="407"/>
      <c r="V265" s="407"/>
      <c r="W265" s="407"/>
      <c r="X265" s="510" t="s">
        <v>106</v>
      </c>
      <c r="Y265" s="511"/>
      <c r="Z265" s="511"/>
      <c r="AA265" s="511"/>
      <c r="AB265" s="511"/>
      <c r="AC265" s="511"/>
      <c r="AD265" s="511"/>
      <c r="AE265" s="511"/>
      <c r="AF265" s="511"/>
      <c r="AG265" s="511"/>
      <c r="AH265" s="511"/>
      <c r="AI265" s="512"/>
    </row>
    <row r="266" spans="1:63" ht="20.100000000000001" customHeight="1">
      <c r="A266" s="583"/>
      <c r="B266" s="584"/>
      <c r="C266" s="584"/>
      <c r="D266" s="585" t="str">
        <f>D213</f>
        <v>PLAN  STUDIÓW  NR  IX</v>
      </c>
      <c r="E266" s="586"/>
      <c r="F266" s="586"/>
      <c r="G266" s="586"/>
      <c r="H266" s="586"/>
      <c r="I266" s="586"/>
      <c r="J266" s="586"/>
      <c r="K266" s="586"/>
      <c r="L266" s="586"/>
      <c r="M266" s="586"/>
      <c r="N266" s="586"/>
      <c r="O266" s="586"/>
      <c r="P266" s="586"/>
      <c r="Q266" s="586"/>
      <c r="R266" s="586"/>
      <c r="S266" s="586"/>
      <c r="T266" s="586"/>
      <c r="U266" s="586"/>
      <c r="V266" s="586"/>
      <c r="W266" s="586"/>
      <c r="X266" s="334"/>
      <c r="Y266" s="335"/>
      <c r="Z266" s="335"/>
      <c r="AA266" s="336"/>
      <c r="AB266" s="337"/>
      <c r="AC266" s="337"/>
      <c r="AD266" s="337"/>
      <c r="AE266" s="337"/>
      <c r="AF266" s="337"/>
      <c r="AG266" s="337"/>
      <c r="AH266" s="337"/>
      <c r="AI266" s="338"/>
    </row>
    <row r="267" spans="1:63" ht="20.100000000000001" customHeight="1">
      <c r="A267" s="589" t="s">
        <v>1</v>
      </c>
      <c r="B267" s="590"/>
      <c r="C267" s="590"/>
      <c r="D267" s="587"/>
      <c r="E267" s="588"/>
      <c r="F267" s="588"/>
      <c r="G267" s="588"/>
      <c r="H267" s="588"/>
      <c r="I267" s="588"/>
      <c r="J267" s="588"/>
      <c r="K267" s="588"/>
      <c r="L267" s="588"/>
      <c r="M267" s="588"/>
      <c r="N267" s="588"/>
      <c r="O267" s="588"/>
      <c r="P267" s="588"/>
      <c r="Q267" s="588"/>
      <c r="R267" s="588"/>
      <c r="S267" s="588"/>
      <c r="T267" s="588"/>
      <c r="U267" s="588"/>
      <c r="V267" s="588"/>
      <c r="W267" s="588"/>
      <c r="X267" s="339"/>
      <c r="Y267" s="333"/>
      <c r="Z267" s="333"/>
      <c r="AB267" s="138"/>
      <c r="AC267" s="135"/>
      <c r="AD267" s="135"/>
      <c r="AE267" s="135"/>
      <c r="AF267" s="135"/>
      <c r="AG267" s="135"/>
      <c r="AH267" s="135"/>
      <c r="AI267" s="340"/>
    </row>
    <row r="268" spans="1:63" s="54" customFormat="1" ht="20.100000000000001" customHeight="1">
      <c r="A268" s="372"/>
      <c r="C268" s="51"/>
      <c r="D268" s="3" t="s">
        <v>143</v>
      </c>
      <c r="E268" s="52"/>
      <c r="F268" s="52"/>
      <c r="G268" s="136"/>
      <c r="H268" s="137"/>
      <c r="I268" s="138" t="s">
        <v>126</v>
      </c>
      <c r="J268" s="136"/>
      <c r="K268" s="136"/>
      <c r="L268" s="136"/>
      <c r="M268" s="136"/>
      <c r="N268" s="136"/>
      <c r="O268" s="136"/>
      <c r="P268" s="136"/>
      <c r="Q268" s="136"/>
      <c r="R268" s="136"/>
      <c r="S268" s="136"/>
      <c r="T268" s="136"/>
      <c r="U268" s="136"/>
      <c r="V268" s="139"/>
      <c r="W268" s="139"/>
      <c r="X268" s="341"/>
      <c r="Y268" s="139"/>
      <c r="Z268" s="139"/>
      <c r="AB268" s="137"/>
      <c r="AC268" s="137"/>
      <c r="AD268" s="137"/>
      <c r="AE268" s="137"/>
      <c r="AF268" s="137"/>
      <c r="AG268" s="137"/>
      <c r="AH268" s="137"/>
      <c r="AI268" s="342"/>
      <c r="AJ268" s="53"/>
      <c r="AK268" s="312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</row>
    <row r="269" spans="1:63" ht="20.100000000000001" customHeight="1">
      <c r="A269" s="591"/>
      <c r="B269" s="592"/>
      <c r="C269" s="592"/>
      <c r="D269" s="3" t="s">
        <v>2</v>
      </c>
      <c r="E269" s="3"/>
      <c r="F269" s="3"/>
      <c r="G269" s="140"/>
      <c r="I269" s="138" t="s">
        <v>3</v>
      </c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40"/>
      <c r="W269" s="140"/>
      <c r="X269" s="343"/>
      <c r="Y269" s="140"/>
      <c r="Z269" s="140"/>
      <c r="AB269" s="140"/>
      <c r="AC269" s="140"/>
      <c r="AD269" s="140"/>
      <c r="AE269" s="140"/>
      <c r="AF269" s="140"/>
      <c r="AG269" s="140"/>
      <c r="AH269" s="140"/>
      <c r="AI269" s="344"/>
    </row>
    <row r="270" spans="1:63" ht="20.100000000000001" customHeight="1">
      <c r="A270" s="591"/>
      <c r="B270" s="592"/>
      <c r="C270" s="592"/>
      <c r="D270" s="3" t="s">
        <v>4</v>
      </c>
      <c r="E270" s="3"/>
      <c r="F270" s="3"/>
      <c r="G270" s="140"/>
      <c r="I270" s="138" t="s">
        <v>5</v>
      </c>
      <c r="J270" s="138"/>
      <c r="K270" s="138"/>
      <c r="L270" s="138"/>
      <c r="M270" s="138"/>
      <c r="N270" s="138"/>
      <c r="O270" s="138"/>
      <c r="P270" s="138"/>
      <c r="Q270" s="138"/>
      <c r="R270" s="138"/>
      <c r="S270" s="138"/>
      <c r="T270" s="138"/>
      <c r="U270" s="138"/>
      <c r="V270" s="140"/>
      <c r="W270" s="142"/>
      <c r="X270" s="343"/>
      <c r="Y270" s="142"/>
      <c r="Z270" s="142"/>
      <c r="AB270" s="143"/>
      <c r="AC270" s="143"/>
      <c r="AD270" s="143"/>
      <c r="AE270" s="143"/>
      <c r="AF270" s="143"/>
      <c r="AG270" s="143"/>
      <c r="AH270" s="143"/>
      <c r="AI270" s="345"/>
    </row>
    <row r="271" spans="1:63" ht="20.100000000000001" customHeight="1">
      <c r="A271" s="591"/>
      <c r="B271" s="592"/>
      <c r="C271" s="592"/>
      <c r="D271" s="3" t="s">
        <v>6</v>
      </c>
      <c r="E271" s="3"/>
      <c r="F271" s="3"/>
      <c r="G271" s="140"/>
      <c r="I271" s="138" t="s">
        <v>7</v>
      </c>
      <c r="J271" s="138"/>
      <c r="K271" s="138"/>
      <c r="L271" s="138"/>
      <c r="M271" s="138"/>
      <c r="N271" s="138"/>
      <c r="O271" s="138"/>
      <c r="P271" s="138"/>
      <c r="Q271" s="138"/>
      <c r="R271" s="138"/>
      <c r="S271" s="138"/>
      <c r="T271" s="138"/>
      <c r="U271" s="138"/>
      <c r="V271" s="140"/>
      <c r="W271" s="142"/>
      <c r="X271" s="343"/>
      <c r="Y271" s="142"/>
      <c r="Z271" s="142"/>
      <c r="AB271" s="143"/>
      <c r="AC271" s="143"/>
      <c r="AD271" s="143"/>
      <c r="AE271" s="143"/>
      <c r="AF271" s="143"/>
      <c r="AG271" s="143"/>
      <c r="AH271" s="143"/>
      <c r="AI271" s="345"/>
    </row>
    <row r="272" spans="1:63" ht="20.100000000000001" customHeight="1">
      <c r="A272" s="593"/>
      <c r="B272" s="594"/>
      <c r="C272" s="594"/>
      <c r="D272" s="3" t="s">
        <v>8</v>
      </c>
      <c r="E272" s="3"/>
      <c r="F272" s="3"/>
      <c r="G272" s="140"/>
      <c r="I272" s="144" t="str">
        <f>I11</f>
        <v>3.ZARZĄDZANIE MAŁĄ I ŚREDNIĄ FIRMĄ</v>
      </c>
      <c r="J272" s="144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  <c r="V272" s="140"/>
      <c r="W272" s="140"/>
      <c r="X272" s="595" t="s">
        <v>238</v>
      </c>
      <c r="Y272" s="596"/>
      <c r="Z272" s="596"/>
      <c r="AA272" s="596"/>
      <c r="AB272" s="596"/>
      <c r="AC272" s="596"/>
      <c r="AD272" s="596"/>
      <c r="AE272" s="596"/>
      <c r="AF272" s="596"/>
      <c r="AG272" s="596"/>
      <c r="AH272" s="596"/>
      <c r="AI272" s="597"/>
    </row>
    <row r="273" spans="1:43" ht="20.100000000000001" customHeight="1">
      <c r="A273" s="591"/>
      <c r="B273" s="592"/>
      <c r="C273" s="592"/>
      <c r="D273" s="7"/>
      <c r="E273" s="2"/>
      <c r="F273" s="2"/>
      <c r="G273" s="63"/>
      <c r="H273" s="144"/>
      <c r="I273" s="138"/>
      <c r="J273" s="144"/>
      <c r="K273" s="138"/>
      <c r="L273" s="138"/>
      <c r="M273" s="138"/>
      <c r="N273" s="138"/>
      <c r="O273" s="138"/>
      <c r="P273" s="138"/>
      <c r="Q273" s="138"/>
      <c r="R273" s="138"/>
      <c r="S273" s="138"/>
      <c r="T273" s="138"/>
      <c r="U273" s="138"/>
      <c r="V273" s="140"/>
      <c r="W273" s="115"/>
      <c r="X273" s="595" t="s">
        <v>239</v>
      </c>
      <c r="Y273" s="596"/>
      <c r="Z273" s="596"/>
      <c r="AA273" s="596"/>
      <c r="AB273" s="596"/>
      <c r="AC273" s="596"/>
      <c r="AD273" s="596"/>
      <c r="AE273" s="596"/>
      <c r="AF273" s="596"/>
      <c r="AG273" s="596"/>
      <c r="AH273" s="596"/>
      <c r="AI273" s="597"/>
    </row>
    <row r="274" spans="1:43" ht="20.100000000000001" customHeight="1">
      <c r="A274" s="373"/>
      <c r="B274" s="8"/>
      <c r="C274" s="9"/>
      <c r="D274" s="2"/>
      <c r="E274" s="2"/>
      <c r="F274" s="2"/>
      <c r="G274" s="63"/>
      <c r="H274" s="144"/>
      <c r="I274" s="144"/>
      <c r="J274" s="144"/>
      <c r="K274" s="138"/>
      <c r="L274" s="138"/>
      <c r="M274" s="138"/>
      <c r="N274" s="138"/>
      <c r="O274" s="138"/>
      <c r="P274" s="138"/>
      <c r="Q274" s="138"/>
      <c r="R274" s="138"/>
      <c r="S274" s="138"/>
      <c r="T274" s="138"/>
      <c r="U274" s="138"/>
      <c r="V274" s="140"/>
      <c r="W274" s="140"/>
      <c r="X274" s="343"/>
      <c r="Y274" s="63"/>
      <c r="Z274" s="63"/>
      <c r="AA274" s="63"/>
      <c r="AB274" s="63"/>
      <c r="AC274" s="63"/>
      <c r="AD274" s="63"/>
      <c r="AE274" s="63"/>
      <c r="AF274" s="63"/>
      <c r="AG274" s="143"/>
      <c r="AH274" s="143"/>
      <c r="AI274" s="345"/>
    </row>
    <row r="275" spans="1:43" ht="20.100000000000001" customHeight="1" thickBot="1">
      <c r="A275" s="374"/>
      <c r="B275" s="10"/>
      <c r="C275" s="11"/>
      <c r="D275" s="12"/>
      <c r="E275" s="12"/>
      <c r="F275" s="12"/>
      <c r="G275" s="145"/>
      <c r="H275" s="174"/>
      <c r="J275" s="174"/>
      <c r="K275" s="146"/>
      <c r="L275" s="146"/>
      <c r="M275" s="146"/>
      <c r="N275" s="146"/>
      <c r="O275" s="146"/>
      <c r="P275" s="146"/>
      <c r="Q275" s="146"/>
      <c r="R275" s="146"/>
      <c r="S275" s="146"/>
      <c r="T275" s="146"/>
      <c r="U275" s="146"/>
      <c r="V275" s="147"/>
      <c r="W275" s="147"/>
      <c r="X275" s="346"/>
      <c r="Y275" s="351"/>
      <c r="Z275" s="351"/>
      <c r="AA275" s="351"/>
      <c r="AB275" s="351"/>
      <c r="AC275" s="351"/>
      <c r="AD275" s="351"/>
      <c r="AE275" s="351"/>
      <c r="AF275" s="351"/>
      <c r="AG275" s="348"/>
      <c r="AH275" s="348"/>
      <c r="AI275" s="349"/>
    </row>
    <row r="276" spans="1:43" ht="6" customHeight="1" thickBot="1">
      <c r="A276" s="390"/>
      <c r="B276" s="41"/>
      <c r="C276" s="41"/>
      <c r="D276" s="42"/>
      <c r="E276" s="42"/>
      <c r="F276" s="42"/>
      <c r="G276" s="199"/>
      <c r="H276" s="199"/>
      <c r="I276" s="199"/>
      <c r="J276" s="199"/>
      <c r="K276" s="200"/>
      <c r="L276" s="200"/>
      <c r="M276" s="200"/>
      <c r="N276" s="200"/>
      <c r="O276" s="200"/>
      <c r="P276" s="200"/>
      <c r="Q276" s="200"/>
      <c r="R276" s="200"/>
      <c r="S276" s="200"/>
      <c r="T276" s="200"/>
      <c r="U276" s="200"/>
      <c r="V276" s="201"/>
      <c r="W276" s="201"/>
      <c r="X276" s="202"/>
      <c r="Y276" s="202"/>
      <c r="Z276" s="202"/>
      <c r="AA276" s="202"/>
      <c r="AB276" s="202"/>
      <c r="AC276" s="202"/>
      <c r="AD276" s="202"/>
      <c r="AE276" s="202"/>
      <c r="AF276" s="202"/>
      <c r="AG276" s="202"/>
      <c r="AH276" s="202"/>
      <c r="AI276" s="391"/>
    </row>
    <row r="277" spans="1:43" ht="20.100000000000001" customHeight="1" thickBot="1">
      <c r="A277" s="568" t="s">
        <v>9</v>
      </c>
      <c r="B277" s="569" t="s">
        <v>10</v>
      </c>
      <c r="C277" s="569"/>
      <c r="D277" s="570" t="s">
        <v>11</v>
      </c>
      <c r="E277" s="570"/>
      <c r="F277" s="570"/>
      <c r="G277" s="571" t="s">
        <v>12</v>
      </c>
      <c r="H277" s="571"/>
      <c r="I277" s="571"/>
      <c r="J277" s="571"/>
      <c r="K277" s="571"/>
      <c r="L277" s="572" t="s">
        <v>76</v>
      </c>
      <c r="M277" s="572"/>
      <c r="N277" s="572"/>
      <c r="O277" s="572"/>
      <c r="P277" s="572"/>
      <c r="Q277" s="572"/>
      <c r="R277" s="572"/>
      <c r="S277" s="572"/>
      <c r="T277" s="572"/>
      <c r="U277" s="572"/>
      <c r="V277" s="572"/>
      <c r="W277" s="572"/>
      <c r="X277" s="572"/>
      <c r="Y277" s="572"/>
      <c r="Z277" s="572"/>
      <c r="AA277" s="572"/>
      <c r="AB277" s="572"/>
      <c r="AC277" s="572"/>
      <c r="AD277" s="572"/>
      <c r="AE277" s="572"/>
      <c r="AF277" s="572"/>
      <c r="AG277" s="572"/>
      <c r="AH277" s="572"/>
      <c r="AI277" s="573"/>
    </row>
    <row r="278" spans="1:43" ht="20.100000000000001" customHeight="1" thickBot="1">
      <c r="A278" s="568"/>
      <c r="B278" s="569"/>
      <c r="C278" s="569"/>
      <c r="D278" s="570"/>
      <c r="E278" s="570"/>
      <c r="F278" s="570"/>
      <c r="G278" s="523" t="s">
        <v>14</v>
      </c>
      <c r="H278" s="574" t="s">
        <v>15</v>
      </c>
      <c r="I278" s="574"/>
      <c r="J278" s="574"/>
      <c r="K278" s="574"/>
      <c r="L278" s="531" t="s">
        <v>163</v>
      </c>
      <c r="M278" s="531"/>
      <c r="N278" s="531"/>
      <c r="O278" s="531"/>
      <c r="P278" s="531" t="s">
        <v>164</v>
      </c>
      <c r="Q278" s="531"/>
      <c r="R278" s="531"/>
      <c r="S278" s="531"/>
      <c r="T278" s="531" t="s">
        <v>165</v>
      </c>
      <c r="U278" s="531"/>
      <c r="V278" s="531"/>
      <c r="W278" s="531"/>
      <c r="X278" s="531" t="s">
        <v>166</v>
      </c>
      <c r="Y278" s="531"/>
      <c r="Z278" s="531"/>
      <c r="AA278" s="531"/>
      <c r="AB278" s="531" t="s">
        <v>167</v>
      </c>
      <c r="AC278" s="531"/>
      <c r="AD278" s="531"/>
      <c r="AE278" s="531"/>
      <c r="AF278" s="575" t="s">
        <v>168</v>
      </c>
      <c r="AG278" s="575"/>
      <c r="AH278" s="575"/>
      <c r="AI278" s="576"/>
    </row>
    <row r="279" spans="1:43" ht="20.100000000000001" customHeight="1" thickBot="1">
      <c r="A279" s="568"/>
      <c r="B279" s="569"/>
      <c r="C279" s="569"/>
      <c r="D279" s="577" t="s">
        <v>21</v>
      </c>
      <c r="E279" s="578" t="s">
        <v>22</v>
      </c>
      <c r="F279" s="579" t="s">
        <v>23</v>
      </c>
      <c r="G279" s="523"/>
      <c r="H279" s="525" t="s">
        <v>24</v>
      </c>
      <c r="I279" s="525" t="s">
        <v>25</v>
      </c>
      <c r="J279" s="525" t="s">
        <v>26</v>
      </c>
      <c r="K279" s="580" t="s">
        <v>27</v>
      </c>
      <c r="L279" s="581" t="s">
        <v>240</v>
      </c>
      <c r="M279" s="581"/>
      <c r="N279" s="581"/>
      <c r="O279" s="581"/>
      <c r="P279" s="581"/>
      <c r="Q279" s="581"/>
      <c r="R279" s="581"/>
      <c r="S279" s="581"/>
      <c r="T279" s="581"/>
      <c r="U279" s="581"/>
      <c r="V279" s="581"/>
      <c r="W279" s="581"/>
      <c r="X279" s="581"/>
      <c r="Y279" s="581"/>
      <c r="Z279" s="581"/>
      <c r="AA279" s="581"/>
      <c r="AB279" s="581"/>
      <c r="AC279" s="581"/>
      <c r="AD279" s="581"/>
      <c r="AE279" s="581"/>
      <c r="AF279" s="581"/>
      <c r="AG279" s="581"/>
      <c r="AH279" s="581"/>
      <c r="AI279" s="582"/>
    </row>
    <row r="280" spans="1:43" ht="20.100000000000001" customHeight="1" thickBot="1">
      <c r="A280" s="568"/>
      <c r="B280" s="569"/>
      <c r="C280" s="569"/>
      <c r="D280" s="577"/>
      <c r="E280" s="578"/>
      <c r="F280" s="579"/>
      <c r="G280" s="523"/>
      <c r="H280" s="525"/>
      <c r="I280" s="525"/>
      <c r="J280" s="525"/>
      <c r="K280" s="580"/>
      <c r="L280" s="523" t="s">
        <v>24</v>
      </c>
      <c r="M280" s="525" t="s">
        <v>25</v>
      </c>
      <c r="N280" s="519" t="s">
        <v>28</v>
      </c>
      <c r="O280" s="521" t="s">
        <v>29</v>
      </c>
      <c r="P280" s="523" t="s">
        <v>24</v>
      </c>
      <c r="Q280" s="525" t="s">
        <v>25</v>
      </c>
      <c r="R280" s="519" t="s">
        <v>28</v>
      </c>
      <c r="S280" s="521" t="s">
        <v>29</v>
      </c>
      <c r="T280" s="523" t="s">
        <v>24</v>
      </c>
      <c r="U280" s="525" t="s">
        <v>25</v>
      </c>
      <c r="V280" s="519" t="s">
        <v>28</v>
      </c>
      <c r="W280" s="521" t="s">
        <v>29</v>
      </c>
      <c r="X280" s="523" t="s">
        <v>24</v>
      </c>
      <c r="Y280" s="525" t="s">
        <v>25</v>
      </c>
      <c r="Z280" s="519" t="s">
        <v>28</v>
      </c>
      <c r="AA280" s="521" t="s">
        <v>29</v>
      </c>
      <c r="AB280" s="523" t="s">
        <v>24</v>
      </c>
      <c r="AC280" s="525" t="s">
        <v>25</v>
      </c>
      <c r="AD280" s="519" t="s">
        <v>28</v>
      </c>
      <c r="AE280" s="521" t="s">
        <v>29</v>
      </c>
      <c r="AF280" s="523" t="s">
        <v>24</v>
      </c>
      <c r="AG280" s="525" t="s">
        <v>25</v>
      </c>
      <c r="AH280" s="519" t="s">
        <v>28</v>
      </c>
      <c r="AI280" s="527" t="s">
        <v>29</v>
      </c>
    </row>
    <row r="281" spans="1:43" ht="20.100000000000001" customHeight="1" thickBot="1">
      <c r="A281" s="568"/>
      <c r="B281" s="569"/>
      <c r="C281" s="569"/>
      <c r="D281" s="577"/>
      <c r="E281" s="578"/>
      <c r="F281" s="579"/>
      <c r="G281" s="523"/>
      <c r="H281" s="525"/>
      <c r="I281" s="525"/>
      <c r="J281" s="525"/>
      <c r="K281" s="580"/>
      <c r="L281" s="523"/>
      <c r="M281" s="525"/>
      <c r="N281" s="519"/>
      <c r="O281" s="521"/>
      <c r="P281" s="523"/>
      <c r="Q281" s="525"/>
      <c r="R281" s="519"/>
      <c r="S281" s="521"/>
      <c r="T281" s="523"/>
      <c r="U281" s="525"/>
      <c r="V281" s="519"/>
      <c r="W281" s="521"/>
      <c r="X281" s="523"/>
      <c r="Y281" s="525"/>
      <c r="Z281" s="519"/>
      <c r="AA281" s="521"/>
      <c r="AB281" s="523"/>
      <c r="AC281" s="525"/>
      <c r="AD281" s="519"/>
      <c r="AE281" s="521"/>
      <c r="AF281" s="523"/>
      <c r="AG281" s="525"/>
      <c r="AH281" s="519"/>
      <c r="AI281" s="527"/>
    </row>
    <row r="282" spans="1:43" s="141" customFormat="1" ht="18" customHeight="1" thickBot="1">
      <c r="A282" s="471" t="s">
        <v>159</v>
      </c>
      <c r="B282" s="554" t="s">
        <v>273</v>
      </c>
      <c r="C282" s="554"/>
      <c r="D282" s="555"/>
      <c r="E282" s="555"/>
      <c r="F282" s="476"/>
      <c r="G282" s="476"/>
      <c r="H282" s="555"/>
      <c r="I282" s="555"/>
      <c r="J282" s="555"/>
      <c r="K282" s="555"/>
      <c r="L282" s="555"/>
      <c r="M282" s="555"/>
      <c r="N282" s="555"/>
      <c r="O282" s="555"/>
      <c r="P282" s="555"/>
      <c r="Q282" s="555"/>
      <c r="R282" s="555"/>
      <c r="S282" s="555"/>
      <c r="T282" s="555"/>
      <c r="U282" s="555"/>
      <c r="V282" s="555"/>
      <c r="W282" s="555"/>
      <c r="X282" s="555"/>
      <c r="Y282" s="555"/>
      <c r="Z282" s="555"/>
      <c r="AA282" s="555"/>
      <c r="AB282" s="555"/>
      <c r="AC282" s="555"/>
      <c r="AD282" s="555"/>
      <c r="AE282" s="555"/>
      <c r="AF282" s="555"/>
      <c r="AG282" s="555"/>
      <c r="AH282" s="555"/>
      <c r="AI282" s="555"/>
      <c r="AJ282" s="555"/>
      <c r="AK282" s="555"/>
      <c r="AL282" s="555"/>
      <c r="AM282" s="555"/>
      <c r="AN282" s="555"/>
      <c r="AO282" s="555"/>
      <c r="AP282" s="555"/>
      <c r="AQ282" s="703"/>
    </row>
    <row r="283" spans="1:43" s="141" customFormat="1" ht="20.100000000000001" customHeight="1">
      <c r="A283" s="477" t="s">
        <v>31</v>
      </c>
      <c r="B283" s="93" t="s">
        <v>249</v>
      </c>
      <c r="C283" s="478"/>
      <c r="D283" s="68"/>
      <c r="E283" s="92">
        <v>2</v>
      </c>
      <c r="F283" s="70">
        <v>2</v>
      </c>
      <c r="G283" s="296">
        <f t="shared" ref="G283:G294" si="98">SUM(H283:K283)</f>
        <v>30</v>
      </c>
      <c r="H283" s="297">
        <f t="shared" ref="H283:H294" si="99">L283+P283+T283+X283+AB283+AF283</f>
        <v>15</v>
      </c>
      <c r="I283" s="297">
        <f t="shared" ref="I283:I294" si="100">M283+Q283+U283+Y283+AC283+AG283</f>
        <v>0</v>
      </c>
      <c r="J283" s="297">
        <f t="shared" ref="J283:J294" si="101">N283+R283+V283+Z283+AD283+AH283</f>
        <v>15</v>
      </c>
      <c r="K283" s="298">
        <f t="shared" ref="K283:K294" si="102">O283+S283+W283+AA283+AE283+AI283</f>
        <v>0</v>
      </c>
      <c r="L283" s="479"/>
      <c r="M283" s="133"/>
      <c r="N283" s="133"/>
      <c r="O283" s="134"/>
      <c r="P283" s="132">
        <v>0</v>
      </c>
      <c r="Q283" s="133"/>
      <c r="R283" s="133"/>
      <c r="S283" s="134"/>
      <c r="T283" s="132">
        <v>0</v>
      </c>
      <c r="U283" s="133"/>
      <c r="V283" s="133"/>
      <c r="W283" s="134"/>
      <c r="X283" s="132"/>
      <c r="Y283" s="133"/>
      <c r="Z283" s="133"/>
      <c r="AA283" s="134"/>
      <c r="AB283" s="132">
        <v>15</v>
      </c>
      <c r="AC283" s="133">
        <v>0</v>
      </c>
      <c r="AD283" s="133">
        <v>15</v>
      </c>
      <c r="AE283" s="134"/>
      <c r="AF283" s="132"/>
      <c r="AG283" s="133"/>
      <c r="AH283" s="133"/>
      <c r="AI283" s="386"/>
      <c r="AK283" s="480">
        <v>20</v>
      </c>
      <c r="AL283" s="137"/>
      <c r="AM283" s="137"/>
      <c r="AN283" s="137"/>
    </row>
    <row r="284" spans="1:43" s="141" customFormat="1" ht="20.100000000000001" customHeight="1">
      <c r="A284" s="477" t="s">
        <v>33</v>
      </c>
      <c r="B284" s="93" t="s">
        <v>258</v>
      </c>
      <c r="C284" s="481"/>
      <c r="D284" s="68">
        <v>1</v>
      </c>
      <c r="E284" s="69">
        <v>1</v>
      </c>
      <c r="F284" s="125">
        <v>6</v>
      </c>
      <c r="G284" s="299">
        <f t="shared" si="98"/>
        <v>45</v>
      </c>
      <c r="H284" s="92">
        <f t="shared" si="99"/>
        <v>30</v>
      </c>
      <c r="I284" s="92">
        <f t="shared" si="100"/>
        <v>0</v>
      </c>
      <c r="J284" s="92">
        <f t="shared" si="101"/>
        <v>15</v>
      </c>
      <c r="K284" s="79">
        <f t="shared" si="102"/>
        <v>0</v>
      </c>
      <c r="L284" s="69"/>
      <c r="M284" s="92"/>
      <c r="N284" s="92"/>
      <c r="O284" s="124"/>
      <c r="P284" s="123"/>
      <c r="Q284" s="92"/>
      <c r="R284" s="92"/>
      <c r="S284" s="124"/>
      <c r="T284" s="123"/>
      <c r="U284" s="92"/>
      <c r="V284" s="92"/>
      <c r="W284" s="124"/>
      <c r="X284" s="122">
        <v>30</v>
      </c>
      <c r="Y284" s="92"/>
      <c r="Z284" s="92">
        <v>15</v>
      </c>
      <c r="AA284" s="124"/>
      <c r="AB284" s="123"/>
      <c r="AC284" s="92"/>
      <c r="AD284" s="92"/>
      <c r="AE284" s="124"/>
      <c r="AF284" s="123"/>
      <c r="AG284" s="92"/>
      <c r="AH284" s="92"/>
      <c r="AI284" s="79"/>
      <c r="AK284" s="480">
        <v>10</v>
      </c>
      <c r="AL284" s="137"/>
      <c r="AM284" s="137"/>
      <c r="AN284" s="137"/>
    </row>
    <row r="285" spans="1:43" s="141" customFormat="1" ht="20.100000000000001" customHeight="1">
      <c r="A285" s="477" t="s">
        <v>34</v>
      </c>
      <c r="B285" s="93" t="s">
        <v>264</v>
      </c>
      <c r="C285" s="67"/>
      <c r="D285" s="68">
        <v>1</v>
      </c>
      <c r="E285" s="69">
        <v>1</v>
      </c>
      <c r="F285" s="70">
        <v>7</v>
      </c>
      <c r="G285" s="299">
        <f t="shared" si="98"/>
        <v>45</v>
      </c>
      <c r="H285" s="92">
        <f t="shared" ref="H285:H293" si="103">L285+P285+T285+X285+AB285+AF285</f>
        <v>30</v>
      </c>
      <c r="I285" s="92">
        <f t="shared" ref="I285:I293" si="104">M285+Q285+U285+Y285+AC285+AG285</f>
        <v>15</v>
      </c>
      <c r="J285" s="92">
        <f t="shared" ref="J285:J293" si="105">N285+R285+V285+Z285+AD285+AH285</f>
        <v>0</v>
      </c>
      <c r="K285" s="79">
        <f t="shared" ref="K285:K293" si="106">O285+S285+W285+AA285+AE285+AI285</f>
        <v>0</v>
      </c>
      <c r="L285" s="69">
        <v>0</v>
      </c>
      <c r="M285" s="92"/>
      <c r="N285" s="92"/>
      <c r="O285" s="124"/>
      <c r="P285" s="123">
        <v>0</v>
      </c>
      <c r="Q285" s="92"/>
      <c r="R285" s="92"/>
      <c r="S285" s="124"/>
      <c r="T285" s="123">
        <v>0</v>
      </c>
      <c r="U285" s="92"/>
      <c r="V285" s="92"/>
      <c r="W285" s="124"/>
      <c r="X285" s="123"/>
      <c r="Y285" s="92"/>
      <c r="Z285" s="92"/>
      <c r="AA285" s="124"/>
      <c r="AB285" s="123"/>
      <c r="AC285" s="92"/>
      <c r="AD285" s="92"/>
      <c r="AE285" s="124"/>
      <c r="AF285" s="122">
        <v>30</v>
      </c>
      <c r="AG285" s="92">
        <v>15</v>
      </c>
      <c r="AH285" s="92"/>
      <c r="AI285" s="79"/>
      <c r="AK285" s="480">
        <v>15</v>
      </c>
      <c r="AL285" s="137"/>
      <c r="AM285" s="137"/>
      <c r="AN285" s="137"/>
    </row>
    <row r="286" spans="1:43" s="141" customFormat="1" ht="19.5" customHeight="1">
      <c r="A286" s="477" t="s">
        <v>35</v>
      </c>
      <c r="B286" s="93" t="s">
        <v>251</v>
      </c>
      <c r="C286" s="482"/>
      <c r="D286" s="483">
        <v>1</v>
      </c>
      <c r="E286" s="118">
        <v>1</v>
      </c>
      <c r="F286" s="83">
        <v>5</v>
      </c>
      <c r="G286" s="302">
        <f t="shared" si="98"/>
        <v>45</v>
      </c>
      <c r="H286" s="92">
        <f t="shared" si="103"/>
        <v>15</v>
      </c>
      <c r="I286" s="92">
        <f t="shared" si="104"/>
        <v>0</v>
      </c>
      <c r="J286" s="92">
        <f t="shared" si="105"/>
        <v>30</v>
      </c>
      <c r="K286" s="79">
        <f t="shared" si="106"/>
        <v>0</v>
      </c>
      <c r="L286" s="69">
        <v>0</v>
      </c>
      <c r="M286" s="118"/>
      <c r="N286" s="118"/>
      <c r="O286" s="120"/>
      <c r="P286" s="123">
        <v>0</v>
      </c>
      <c r="Q286" s="118"/>
      <c r="R286" s="118"/>
      <c r="S286" s="120"/>
      <c r="T286" s="123">
        <v>0</v>
      </c>
      <c r="U286" s="118"/>
      <c r="V286" s="118"/>
      <c r="W286" s="124"/>
      <c r="X286" s="123"/>
      <c r="Y286" s="92"/>
      <c r="Z286" s="92"/>
      <c r="AA286" s="120"/>
      <c r="AB286" s="123"/>
      <c r="AC286" s="92"/>
      <c r="AD286" s="92"/>
      <c r="AE286" s="120"/>
      <c r="AF286" s="119">
        <v>15</v>
      </c>
      <c r="AG286" s="118">
        <v>0</v>
      </c>
      <c r="AH286" s="92">
        <v>30</v>
      </c>
      <c r="AI286" s="83"/>
      <c r="AK286" s="480">
        <v>10</v>
      </c>
      <c r="AL286" s="137"/>
      <c r="AM286" s="137"/>
      <c r="AN286" s="137"/>
    </row>
    <row r="287" spans="1:43" s="141" customFormat="1" ht="20.100000000000001" customHeight="1">
      <c r="A287" s="477" t="s">
        <v>37</v>
      </c>
      <c r="B287" s="93" t="s">
        <v>255</v>
      </c>
      <c r="C287" s="71"/>
      <c r="D287" s="68">
        <v>1</v>
      </c>
      <c r="E287" s="92">
        <v>1</v>
      </c>
      <c r="F287" s="79">
        <v>5</v>
      </c>
      <c r="G287" s="302">
        <f t="shared" si="98"/>
        <v>30</v>
      </c>
      <c r="H287" s="92">
        <f t="shared" si="103"/>
        <v>15</v>
      </c>
      <c r="I287" s="92">
        <f t="shared" si="104"/>
        <v>15</v>
      </c>
      <c r="J287" s="92">
        <f t="shared" si="105"/>
        <v>0</v>
      </c>
      <c r="K287" s="79">
        <f t="shared" si="106"/>
        <v>0</v>
      </c>
      <c r="L287" s="69">
        <v>0</v>
      </c>
      <c r="M287" s="92"/>
      <c r="N287" s="92"/>
      <c r="O287" s="124"/>
      <c r="P287" s="123">
        <v>0</v>
      </c>
      <c r="Q287" s="92"/>
      <c r="R287" s="92"/>
      <c r="S287" s="124"/>
      <c r="T287" s="123"/>
      <c r="U287" s="92"/>
      <c r="V287" s="92"/>
      <c r="W287" s="124"/>
      <c r="X287" s="119">
        <v>15</v>
      </c>
      <c r="Y287" s="92">
        <v>15</v>
      </c>
      <c r="Z287" s="118"/>
      <c r="AA287" s="124"/>
      <c r="AB287" s="123"/>
      <c r="AC287" s="92"/>
      <c r="AD287" s="118"/>
      <c r="AE287" s="124"/>
      <c r="AF287" s="121"/>
      <c r="AG287" s="118"/>
      <c r="AH287" s="118"/>
      <c r="AI287" s="79"/>
      <c r="AK287" s="480">
        <v>15</v>
      </c>
      <c r="AL287" s="137"/>
      <c r="AM287" s="137"/>
      <c r="AN287" s="137"/>
    </row>
    <row r="288" spans="1:43" s="141" customFormat="1" ht="21" customHeight="1">
      <c r="A288" s="477" t="s">
        <v>39</v>
      </c>
      <c r="B288" s="93" t="s">
        <v>254</v>
      </c>
      <c r="C288" s="67"/>
      <c r="D288" s="68">
        <v>1</v>
      </c>
      <c r="E288" s="69">
        <v>1</v>
      </c>
      <c r="F288" s="70">
        <v>4</v>
      </c>
      <c r="G288" s="302">
        <f t="shared" si="98"/>
        <v>30</v>
      </c>
      <c r="H288" s="92">
        <f t="shared" si="103"/>
        <v>15</v>
      </c>
      <c r="I288" s="92">
        <f t="shared" si="104"/>
        <v>15</v>
      </c>
      <c r="J288" s="92">
        <f t="shared" si="105"/>
        <v>0</v>
      </c>
      <c r="K288" s="79">
        <f t="shared" si="106"/>
        <v>0</v>
      </c>
      <c r="L288" s="69"/>
      <c r="M288" s="92"/>
      <c r="N288" s="92"/>
      <c r="O288" s="124"/>
      <c r="P288" s="123"/>
      <c r="Q288" s="92"/>
      <c r="R288" s="92"/>
      <c r="S288" s="124"/>
      <c r="T288" s="123"/>
      <c r="U288" s="92"/>
      <c r="V288" s="92"/>
      <c r="W288" s="124"/>
      <c r="X288" s="123"/>
      <c r="Y288" s="92"/>
      <c r="Z288" s="92"/>
      <c r="AA288" s="124"/>
      <c r="AB288" s="123"/>
      <c r="AC288" s="92"/>
      <c r="AD288" s="92"/>
      <c r="AE288" s="124"/>
      <c r="AF288" s="122">
        <v>15</v>
      </c>
      <c r="AG288" s="92">
        <v>15</v>
      </c>
      <c r="AH288" s="92"/>
      <c r="AI288" s="79"/>
      <c r="AK288" s="480">
        <v>10</v>
      </c>
      <c r="AL288" s="137"/>
      <c r="AM288" s="137"/>
      <c r="AN288" s="137"/>
    </row>
    <row r="289" spans="1:40" s="141" customFormat="1" ht="20.100000000000001" customHeight="1">
      <c r="A289" s="477" t="s">
        <v>41</v>
      </c>
      <c r="B289" s="93" t="s">
        <v>253</v>
      </c>
      <c r="C289" s="71"/>
      <c r="D289" s="68">
        <v>1</v>
      </c>
      <c r="E289" s="92">
        <v>1</v>
      </c>
      <c r="F289" s="79">
        <v>3</v>
      </c>
      <c r="G289" s="302">
        <f t="shared" si="98"/>
        <v>30</v>
      </c>
      <c r="H289" s="92">
        <f t="shared" si="103"/>
        <v>15</v>
      </c>
      <c r="I289" s="92">
        <f t="shared" si="104"/>
        <v>0</v>
      </c>
      <c r="J289" s="92">
        <f t="shared" si="105"/>
        <v>0</v>
      </c>
      <c r="K289" s="79">
        <f t="shared" si="106"/>
        <v>15</v>
      </c>
      <c r="L289" s="69">
        <v>0</v>
      </c>
      <c r="M289" s="92"/>
      <c r="N289" s="92"/>
      <c r="O289" s="124"/>
      <c r="P289" s="123">
        <v>0</v>
      </c>
      <c r="Q289" s="92"/>
      <c r="R289" s="92"/>
      <c r="S289" s="124"/>
      <c r="T289" s="123"/>
      <c r="U289" s="92"/>
      <c r="V289" s="92"/>
      <c r="W289" s="124"/>
      <c r="X289" s="123"/>
      <c r="Y289" s="92"/>
      <c r="Z289" s="92"/>
      <c r="AA289" s="124"/>
      <c r="AB289" s="119">
        <v>15</v>
      </c>
      <c r="AC289" s="92"/>
      <c r="AD289" s="118"/>
      <c r="AE289" s="124">
        <v>15</v>
      </c>
      <c r="AF289" s="123"/>
      <c r="AG289" s="92"/>
      <c r="AH289" s="92"/>
      <c r="AI289" s="79"/>
      <c r="AK289" s="480">
        <v>15</v>
      </c>
      <c r="AL289" s="137"/>
      <c r="AM289" s="137"/>
      <c r="AN289" s="137"/>
    </row>
    <row r="290" spans="1:40" s="141" customFormat="1" ht="20.100000000000001" customHeight="1">
      <c r="A290" s="477" t="s">
        <v>42</v>
      </c>
      <c r="B290" s="93" t="s">
        <v>252</v>
      </c>
      <c r="C290" s="67"/>
      <c r="D290" s="68"/>
      <c r="E290" s="69">
        <v>1</v>
      </c>
      <c r="F290" s="70">
        <v>4</v>
      </c>
      <c r="G290" s="302">
        <f t="shared" si="98"/>
        <v>30</v>
      </c>
      <c r="H290" s="92">
        <f t="shared" si="103"/>
        <v>0</v>
      </c>
      <c r="I290" s="92">
        <f t="shared" si="104"/>
        <v>0</v>
      </c>
      <c r="J290" s="92">
        <f t="shared" si="105"/>
        <v>30</v>
      </c>
      <c r="K290" s="79">
        <f t="shared" si="106"/>
        <v>0</v>
      </c>
      <c r="L290" s="69"/>
      <c r="M290" s="92"/>
      <c r="N290" s="92"/>
      <c r="O290" s="124"/>
      <c r="P290" s="123"/>
      <c r="Q290" s="92"/>
      <c r="R290" s="92"/>
      <c r="S290" s="124"/>
      <c r="T290" s="123"/>
      <c r="U290" s="92"/>
      <c r="V290" s="92"/>
      <c r="W290" s="124"/>
      <c r="X290" s="123"/>
      <c r="Y290" s="92"/>
      <c r="Z290" s="92"/>
      <c r="AA290" s="124"/>
      <c r="AB290" s="123"/>
      <c r="AC290" s="92"/>
      <c r="AD290" s="92">
        <v>30</v>
      </c>
      <c r="AE290" s="124"/>
      <c r="AF290" s="123"/>
      <c r="AG290" s="92"/>
      <c r="AH290" s="92"/>
      <c r="AI290" s="79"/>
      <c r="AK290" s="480">
        <v>25</v>
      </c>
      <c r="AL290" s="137"/>
      <c r="AM290" s="137"/>
      <c r="AN290" s="137"/>
    </row>
    <row r="291" spans="1:40" s="141" customFormat="1" ht="20.100000000000001" customHeight="1">
      <c r="A291" s="477" t="s">
        <v>86</v>
      </c>
      <c r="B291" s="93" t="s">
        <v>260</v>
      </c>
      <c r="C291" s="67"/>
      <c r="D291" s="68"/>
      <c r="E291" s="69">
        <v>2</v>
      </c>
      <c r="F291" s="70">
        <v>3</v>
      </c>
      <c r="G291" s="302">
        <f t="shared" si="98"/>
        <v>30</v>
      </c>
      <c r="H291" s="92">
        <f t="shared" si="103"/>
        <v>15</v>
      </c>
      <c r="I291" s="92">
        <f t="shared" si="104"/>
        <v>15</v>
      </c>
      <c r="J291" s="92">
        <f t="shared" si="105"/>
        <v>0</v>
      </c>
      <c r="K291" s="79">
        <f t="shared" si="106"/>
        <v>0</v>
      </c>
      <c r="L291" s="69"/>
      <c r="M291" s="92"/>
      <c r="N291" s="92"/>
      <c r="O291" s="124"/>
      <c r="P291" s="123"/>
      <c r="Q291" s="92"/>
      <c r="R291" s="92"/>
      <c r="S291" s="124"/>
      <c r="T291" s="123"/>
      <c r="U291" s="92"/>
      <c r="V291" s="92"/>
      <c r="W291" s="124"/>
      <c r="X291" s="123"/>
      <c r="Y291" s="92"/>
      <c r="Z291" s="92"/>
      <c r="AA291" s="124"/>
      <c r="AB291" s="123">
        <v>15</v>
      </c>
      <c r="AC291" s="92">
        <v>15</v>
      </c>
      <c r="AD291" s="92"/>
      <c r="AE291" s="124"/>
      <c r="AF291" s="123"/>
      <c r="AG291" s="92"/>
      <c r="AH291" s="92"/>
      <c r="AI291" s="79"/>
      <c r="AK291" s="480"/>
      <c r="AL291" s="137"/>
      <c r="AM291" s="137"/>
      <c r="AN291" s="137"/>
    </row>
    <row r="292" spans="1:40" s="141" customFormat="1" ht="20.100000000000001" customHeight="1">
      <c r="A292" s="477" t="s">
        <v>88</v>
      </c>
      <c r="B292" s="93" t="s">
        <v>250</v>
      </c>
      <c r="C292" s="67"/>
      <c r="D292" s="68"/>
      <c r="E292" s="69">
        <v>2</v>
      </c>
      <c r="F292" s="70">
        <v>3</v>
      </c>
      <c r="G292" s="302">
        <f t="shared" si="98"/>
        <v>45</v>
      </c>
      <c r="H292" s="92">
        <f t="shared" si="103"/>
        <v>15</v>
      </c>
      <c r="I292" s="92">
        <f t="shared" si="104"/>
        <v>30</v>
      </c>
      <c r="J292" s="92">
        <f t="shared" si="105"/>
        <v>0</v>
      </c>
      <c r="K292" s="79">
        <f t="shared" si="106"/>
        <v>0</v>
      </c>
      <c r="L292" s="69">
        <v>0</v>
      </c>
      <c r="M292" s="92"/>
      <c r="N292" s="92"/>
      <c r="O292" s="124"/>
      <c r="P292" s="123">
        <v>0</v>
      </c>
      <c r="Q292" s="92"/>
      <c r="R292" s="92"/>
      <c r="S292" s="124"/>
      <c r="T292" s="123"/>
      <c r="U292" s="92"/>
      <c r="V292" s="92"/>
      <c r="W292" s="124"/>
      <c r="X292" s="123">
        <v>0</v>
      </c>
      <c r="Y292" s="92"/>
      <c r="Z292" s="92"/>
      <c r="AA292" s="124"/>
      <c r="AB292" s="123">
        <v>15</v>
      </c>
      <c r="AC292" s="92">
        <v>30</v>
      </c>
      <c r="AD292" s="92"/>
      <c r="AE292" s="124"/>
      <c r="AF292" s="123"/>
      <c r="AG292" s="92"/>
      <c r="AH292" s="92"/>
      <c r="AI292" s="79"/>
      <c r="AK292" s="480">
        <v>10</v>
      </c>
      <c r="AL292" s="137"/>
      <c r="AM292" s="137"/>
      <c r="AN292" s="137"/>
    </row>
    <row r="293" spans="1:40" s="141" customFormat="1" ht="20.25" customHeight="1">
      <c r="A293" s="477" t="s">
        <v>90</v>
      </c>
      <c r="B293" s="93" t="s">
        <v>261</v>
      </c>
      <c r="C293" s="71"/>
      <c r="D293" s="68"/>
      <c r="E293" s="92">
        <v>2</v>
      </c>
      <c r="F293" s="79">
        <v>5</v>
      </c>
      <c r="G293" s="302">
        <f t="shared" si="98"/>
        <v>30</v>
      </c>
      <c r="H293" s="92">
        <f t="shared" si="103"/>
        <v>15</v>
      </c>
      <c r="I293" s="92">
        <f t="shared" si="104"/>
        <v>0</v>
      </c>
      <c r="J293" s="92">
        <f t="shared" si="105"/>
        <v>0</v>
      </c>
      <c r="K293" s="79">
        <f t="shared" si="106"/>
        <v>15</v>
      </c>
      <c r="L293" s="69"/>
      <c r="M293" s="92"/>
      <c r="N293" s="92"/>
      <c r="O293" s="124"/>
      <c r="P293" s="123"/>
      <c r="Q293" s="92"/>
      <c r="R293" s="92"/>
      <c r="S293" s="124"/>
      <c r="T293" s="123"/>
      <c r="U293" s="92"/>
      <c r="V293" s="92"/>
      <c r="W293" s="124"/>
      <c r="X293" s="123"/>
      <c r="Y293" s="92"/>
      <c r="Z293" s="92"/>
      <c r="AA293" s="124"/>
      <c r="AB293" s="123">
        <v>15</v>
      </c>
      <c r="AC293" s="92">
        <v>0</v>
      </c>
      <c r="AD293" s="92">
        <v>0</v>
      </c>
      <c r="AE293" s="124">
        <v>15</v>
      </c>
      <c r="AF293" s="72"/>
      <c r="AG293" s="212"/>
      <c r="AH293" s="212"/>
      <c r="AI293" s="399"/>
      <c r="AK293" s="480">
        <v>20</v>
      </c>
      <c r="AL293" s="137"/>
      <c r="AM293" s="137"/>
      <c r="AN293" s="137"/>
    </row>
    <row r="294" spans="1:40" ht="20.100000000000001" customHeight="1">
      <c r="A294" s="398" t="s">
        <v>95</v>
      </c>
      <c r="B294" s="67" t="s">
        <v>101</v>
      </c>
      <c r="C294" s="67"/>
      <c r="D294" s="68"/>
      <c r="E294" s="69">
        <v>2</v>
      </c>
      <c r="F294" s="70">
        <v>4</v>
      </c>
      <c r="G294" s="302">
        <f t="shared" si="98"/>
        <v>60</v>
      </c>
      <c r="H294" s="92">
        <f t="shared" si="99"/>
        <v>0</v>
      </c>
      <c r="I294" s="92">
        <f t="shared" si="100"/>
        <v>0</v>
      </c>
      <c r="J294" s="92">
        <f t="shared" si="101"/>
        <v>0</v>
      </c>
      <c r="K294" s="79">
        <f t="shared" si="102"/>
        <v>60</v>
      </c>
      <c r="L294" s="69">
        <v>0</v>
      </c>
      <c r="M294" s="92"/>
      <c r="N294" s="92"/>
      <c r="O294" s="124"/>
      <c r="P294" s="123">
        <v>0</v>
      </c>
      <c r="Q294" s="92"/>
      <c r="R294" s="92"/>
      <c r="S294" s="124"/>
      <c r="T294" s="123">
        <v>0</v>
      </c>
      <c r="U294" s="92"/>
      <c r="V294" s="92"/>
      <c r="W294" s="124"/>
      <c r="X294" s="123">
        <v>0</v>
      </c>
      <c r="Y294" s="92"/>
      <c r="Z294" s="92"/>
      <c r="AA294" s="124"/>
      <c r="AB294" s="123">
        <v>0</v>
      </c>
      <c r="AC294" s="92"/>
      <c r="AD294" s="92"/>
      <c r="AE294" s="124">
        <v>30</v>
      </c>
      <c r="AF294" s="123"/>
      <c r="AG294" s="92"/>
      <c r="AH294" s="92"/>
      <c r="AI294" s="79">
        <v>30</v>
      </c>
      <c r="AK294" s="312">
        <v>60</v>
      </c>
    </row>
    <row r="295" spans="1:40" ht="20.100000000000001" customHeight="1" thickBot="1">
      <c r="A295" s="398" t="s">
        <v>96</v>
      </c>
      <c r="B295" s="71" t="s">
        <v>134</v>
      </c>
      <c r="C295" s="71"/>
      <c r="D295" s="68"/>
      <c r="E295" s="72">
        <v>1</v>
      </c>
      <c r="F295" s="72">
        <v>4</v>
      </c>
      <c r="G295" s="299"/>
      <c r="H295" s="92"/>
      <c r="I295" s="92"/>
      <c r="J295" s="92"/>
      <c r="K295" s="79"/>
      <c r="L295" s="69"/>
      <c r="M295" s="92"/>
      <c r="N295" s="92"/>
      <c r="O295" s="124"/>
      <c r="P295" s="123"/>
      <c r="Q295" s="92"/>
      <c r="R295" s="92"/>
      <c r="S295" s="124"/>
      <c r="T295" s="123"/>
      <c r="U295" s="92"/>
      <c r="V295" s="92"/>
      <c r="W295" s="124"/>
      <c r="X295" s="123"/>
      <c r="Y295" s="92"/>
      <c r="Z295" s="92"/>
      <c r="AA295" s="66" t="s">
        <v>145</v>
      </c>
      <c r="AB295" s="123"/>
      <c r="AC295" s="92"/>
      <c r="AD295" s="92"/>
      <c r="AE295" s="124"/>
      <c r="AF295" s="123"/>
      <c r="AG295" s="92"/>
      <c r="AH295" s="92"/>
      <c r="AI295" s="301"/>
      <c r="AK295" s="312">
        <v>0</v>
      </c>
    </row>
    <row r="296" spans="1:40" ht="38.1" customHeight="1" thickBot="1">
      <c r="A296" s="398" t="s">
        <v>97</v>
      </c>
      <c r="B296" s="556" t="s">
        <v>144</v>
      </c>
      <c r="C296" s="557"/>
      <c r="D296" s="64"/>
      <c r="E296" s="65"/>
      <c r="F296" s="115">
        <v>10</v>
      </c>
      <c r="G296" s="299"/>
      <c r="H296" s="92"/>
      <c r="I296" s="92"/>
      <c r="J296" s="92"/>
      <c r="K296" s="79"/>
      <c r="L296" s="69"/>
      <c r="M296" s="92"/>
      <c r="N296" s="92"/>
      <c r="O296" s="124"/>
      <c r="P296" s="123"/>
      <c r="Q296" s="92"/>
      <c r="R296" s="92"/>
      <c r="S296" s="124"/>
      <c r="T296" s="123"/>
      <c r="U296" s="92"/>
      <c r="V296" s="92"/>
      <c r="W296" s="124"/>
      <c r="X296" s="123"/>
      <c r="Y296" s="92"/>
      <c r="Z296" s="92"/>
      <c r="AA296" s="124"/>
      <c r="AB296" s="123"/>
      <c r="AC296" s="92"/>
      <c r="AD296" s="92"/>
      <c r="AE296" s="124"/>
      <c r="AF296" s="123"/>
      <c r="AG296" s="92"/>
      <c r="AH296" s="72"/>
      <c r="AI296" s="437" t="s">
        <v>145</v>
      </c>
    </row>
    <row r="297" spans="1:40" ht="20.100000000000001" customHeight="1" thickTop="1" thickBot="1">
      <c r="A297" s="400"/>
      <c r="B297" s="558" t="s">
        <v>44</v>
      </c>
      <c r="C297" s="558"/>
      <c r="D297" s="559">
        <f t="shared" ref="D297:AI297" si="107">SUM(D283:D296)</f>
        <v>6</v>
      </c>
      <c r="E297" s="560">
        <f t="shared" si="107"/>
        <v>18</v>
      </c>
      <c r="F297" s="561">
        <f t="shared" si="107"/>
        <v>65</v>
      </c>
      <c r="G297" s="562">
        <f t="shared" si="107"/>
        <v>450</v>
      </c>
      <c r="H297" s="563">
        <f t="shared" si="107"/>
        <v>180</v>
      </c>
      <c r="I297" s="563">
        <f t="shared" si="107"/>
        <v>90</v>
      </c>
      <c r="J297" s="563">
        <f t="shared" si="107"/>
        <v>90</v>
      </c>
      <c r="K297" s="564">
        <f t="shared" si="107"/>
        <v>90</v>
      </c>
      <c r="L297" s="208">
        <f t="shared" si="107"/>
        <v>0</v>
      </c>
      <c r="M297" s="205">
        <f t="shared" si="107"/>
        <v>0</v>
      </c>
      <c r="N297" s="205">
        <f t="shared" si="107"/>
        <v>0</v>
      </c>
      <c r="O297" s="206">
        <f t="shared" si="107"/>
        <v>0</v>
      </c>
      <c r="P297" s="204">
        <f t="shared" si="107"/>
        <v>0</v>
      </c>
      <c r="Q297" s="205">
        <f t="shared" si="107"/>
        <v>0</v>
      </c>
      <c r="R297" s="205">
        <f t="shared" si="107"/>
        <v>0</v>
      </c>
      <c r="S297" s="207">
        <f t="shared" si="107"/>
        <v>0</v>
      </c>
      <c r="T297" s="208">
        <f t="shared" si="107"/>
        <v>0</v>
      </c>
      <c r="U297" s="205">
        <f t="shared" si="107"/>
        <v>0</v>
      </c>
      <c r="V297" s="205">
        <f t="shared" si="107"/>
        <v>0</v>
      </c>
      <c r="W297" s="206">
        <f t="shared" si="107"/>
        <v>0</v>
      </c>
      <c r="X297" s="204">
        <f t="shared" si="107"/>
        <v>45</v>
      </c>
      <c r="Y297" s="205">
        <f t="shared" si="107"/>
        <v>15</v>
      </c>
      <c r="Z297" s="205">
        <f t="shared" si="107"/>
        <v>15</v>
      </c>
      <c r="AA297" s="207">
        <f t="shared" si="107"/>
        <v>0</v>
      </c>
      <c r="AB297" s="208">
        <f t="shared" si="107"/>
        <v>75</v>
      </c>
      <c r="AC297" s="205">
        <f t="shared" si="107"/>
        <v>45</v>
      </c>
      <c r="AD297" s="205">
        <f t="shared" si="107"/>
        <v>45</v>
      </c>
      <c r="AE297" s="206">
        <f t="shared" si="107"/>
        <v>60</v>
      </c>
      <c r="AF297" s="204">
        <f t="shared" si="107"/>
        <v>60</v>
      </c>
      <c r="AG297" s="205">
        <f t="shared" si="107"/>
        <v>30</v>
      </c>
      <c r="AH297" s="205">
        <f t="shared" si="107"/>
        <v>30</v>
      </c>
      <c r="AI297" s="436">
        <f t="shared" si="107"/>
        <v>30</v>
      </c>
    </row>
    <row r="298" spans="1:40" ht="20.100000000000001" customHeight="1" thickTop="1" thickBot="1">
      <c r="A298" s="402"/>
      <c r="B298" s="558"/>
      <c r="C298" s="558"/>
      <c r="D298" s="559"/>
      <c r="E298" s="560"/>
      <c r="F298" s="561"/>
      <c r="G298" s="562"/>
      <c r="H298" s="563"/>
      <c r="I298" s="563"/>
      <c r="J298" s="563"/>
      <c r="K298" s="564"/>
      <c r="L298" s="565">
        <f>SUM(L297:O297)</f>
        <v>0</v>
      </c>
      <c r="M298" s="566"/>
      <c r="N298" s="566"/>
      <c r="O298" s="566"/>
      <c r="P298" s="566">
        <f>SUM(P297:S297)</f>
        <v>0</v>
      </c>
      <c r="Q298" s="566"/>
      <c r="R298" s="566"/>
      <c r="S298" s="566"/>
      <c r="T298" s="566">
        <f>SUM(T297:W297)</f>
        <v>0</v>
      </c>
      <c r="U298" s="566"/>
      <c r="V298" s="566"/>
      <c r="W298" s="566"/>
      <c r="X298" s="566">
        <f>SUM(X297:AA297)</f>
        <v>75</v>
      </c>
      <c r="Y298" s="566"/>
      <c r="Z298" s="566"/>
      <c r="AA298" s="566"/>
      <c r="AB298" s="566">
        <f>SUM(AB297:AE297)</f>
        <v>225</v>
      </c>
      <c r="AC298" s="566"/>
      <c r="AD298" s="566"/>
      <c r="AE298" s="566"/>
      <c r="AF298" s="566">
        <f>SUM(AF297:AI297)</f>
        <v>150</v>
      </c>
      <c r="AG298" s="566"/>
      <c r="AH298" s="566"/>
      <c r="AI298" s="567"/>
      <c r="AJ298" s="1" t="b">
        <f>SUM(L298:AI298)=G297</f>
        <v>1</v>
      </c>
    </row>
    <row r="299" spans="1:40" ht="20.100000000000001" customHeight="1" thickBot="1">
      <c r="A299" s="536" t="s">
        <v>161</v>
      </c>
      <c r="B299" s="537"/>
      <c r="C299" s="537"/>
      <c r="D299" s="538" t="s">
        <v>21</v>
      </c>
      <c r="E299" s="539" t="s">
        <v>22</v>
      </c>
      <c r="F299" s="540" t="s">
        <v>23</v>
      </c>
      <c r="G299" s="541" t="s">
        <v>14</v>
      </c>
      <c r="H299" s="525" t="s">
        <v>24</v>
      </c>
      <c r="I299" s="525" t="s">
        <v>25</v>
      </c>
      <c r="J299" s="525" t="s">
        <v>26</v>
      </c>
      <c r="K299" s="544" t="s">
        <v>27</v>
      </c>
      <c r="L299" s="530" t="s">
        <v>163</v>
      </c>
      <c r="M299" s="531"/>
      <c r="N299" s="531"/>
      <c r="O299" s="531"/>
      <c r="P299" s="531" t="s">
        <v>164</v>
      </c>
      <c r="Q299" s="531"/>
      <c r="R299" s="531"/>
      <c r="S299" s="531"/>
      <c r="T299" s="531" t="s">
        <v>165</v>
      </c>
      <c r="U299" s="531"/>
      <c r="V299" s="531"/>
      <c r="W299" s="531"/>
      <c r="X299" s="531" t="s">
        <v>166</v>
      </c>
      <c r="Y299" s="531"/>
      <c r="Z299" s="531"/>
      <c r="AA299" s="531"/>
      <c r="AB299" s="531" t="s">
        <v>167</v>
      </c>
      <c r="AC299" s="531"/>
      <c r="AD299" s="531"/>
      <c r="AE299" s="531"/>
      <c r="AF299" s="532" t="s">
        <v>168</v>
      </c>
      <c r="AG299" s="532"/>
      <c r="AH299" s="532"/>
      <c r="AI299" s="533"/>
    </row>
    <row r="300" spans="1:40" ht="20.100000000000001" customHeight="1" thickBot="1">
      <c r="A300" s="536"/>
      <c r="B300" s="537"/>
      <c r="C300" s="537"/>
      <c r="D300" s="538"/>
      <c r="E300" s="539"/>
      <c r="F300" s="540"/>
      <c r="G300" s="541"/>
      <c r="H300" s="525"/>
      <c r="I300" s="525"/>
      <c r="J300" s="525"/>
      <c r="K300" s="544"/>
      <c r="L300" s="534" t="s">
        <v>24</v>
      </c>
      <c r="M300" s="525" t="s">
        <v>25</v>
      </c>
      <c r="N300" s="519" t="s">
        <v>28</v>
      </c>
      <c r="O300" s="521" t="s">
        <v>29</v>
      </c>
      <c r="P300" s="523" t="s">
        <v>24</v>
      </c>
      <c r="Q300" s="525" t="s">
        <v>25</v>
      </c>
      <c r="R300" s="519" t="s">
        <v>28</v>
      </c>
      <c r="S300" s="521" t="s">
        <v>29</v>
      </c>
      <c r="T300" s="523" t="s">
        <v>24</v>
      </c>
      <c r="U300" s="525" t="s">
        <v>25</v>
      </c>
      <c r="V300" s="519" t="s">
        <v>28</v>
      </c>
      <c r="W300" s="521" t="s">
        <v>29</v>
      </c>
      <c r="X300" s="523" t="s">
        <v>24</v>
      </c>
      <c r="Y300" s="525" t="s">
        <v>25</v>
      </c>
      <c r="Z300" s="519" t="s">
        <v>28</v>
      </c>
      <c r="AA300" s="521" t="s">
        <v>29</v>
      </c>
      <c r="AB300" s="523" t="s">
        <v>24</v>
      </c>
      <c r="AC300" s="525" t="s">
        <v>25</v>
      </c>
      <c r="AD300" s="519" t="s">
        <v>28</v>
      </c>
      <c r="AE300" s="521" t="s">
        <v>29</v>
      </c>
      <c r="AF300" s="523" t="s">
        <v>24</v>
      </c>
      <c r="AG300" s="525" t="s">
        <v>25</v>
      </c>
      <c r="AH300" s="519" t="s">
        <v>28</v>
      </c>
      <c r="AI300" s="527" t="s">
        <v>29</v>
      </c>
    </row>
    <row r="301" spans="1:40" ht="20.100000000000001" customHeight="1" thickBot="1">
      <c r="A301" s="536"/>
      <c r="B301" s="537"/>
      <c r="C301" s="537"/>
      <c r="D301" s="538"/>
      <c r="E301" s="539"/>
      <c r="F301" s="540"/>
      <c r="G301" s="542"/>
      <c r="H301" s="543"/>
      <c r="I301" s="543"/>
      <c r="J301" s="543"/>
      <c r="K301" s="545"/>
      <c r="L301" s="534"/>
      <c r="M301" s="525"/>
      <c r="N301" s="519"/>
      <c r="O301" s="521"/>
      <c r="P301" s="523"/>
      <c r="Q301" s="525"/>
      <c r="R301" s="519"/>
      <c r="S301" s="521"/>
      <c r="T301" s="523"/>
      <c r="U301" s="525"/>
      <c r="V301" s="519"/>
      <c r="W301" s="521"/>
      <c r="X301" s="523"/>
      <c r="Y301" s="525"/>
      <c r="Z301" s="519"/>
      <c r="AA301" s="521"/>
      <c r="AB301" s="523"/>
      <c r="AC301" s="525"/>
      <c r="AD301" s="519"/>
      <c r="AE301" s="521"/>
      <c r="AF301" s="523"/>
      <c r="AG301" s="525"/>
      <c r="AH301" s="519"/>
      <c r="AI301" s="527"/>
    </row>
    <row r="302" spans="1:40" ht="20.100000000000001" customHeight="1" thickBot="1">
      <c r="A302" s="536"/>
      <c r="B302" s="537"/>
      <c r="C302" s="537"/>
      <c r="D302" s="549">
        <f>D142+D297</f>
        <v>21</v>
      </c>
      <c r="E302" s="638">
        <f>E142+E297</f>
        <v>67</v>
      </c>
      <c r="F302" s="639">
        <f>F142+F297</f>
        <v>180</v>
      </c>
      <c r="G302" s="550">
        <f>SUM(G142,G297)</f>
        <v>1830</v>
      </c>
      <c r="H302" s="550">
        <f>SUM(H142,H297)</f>
        <v>780</v>
      </c>
      <c r="I302" s="550">
        <f>SUM(I142,I297)</f>
        <v>615</v>
      </c>
      <c r="J302" s="550">
        <f>SUM(J142,J297)</f>
        <v>330</v>
      </c>
      <c r="K302" s="552">
        <f>SUM(K142,K297)</f>
        <v>105</v>
      </c>
      <c r="L302" s="164">
        <f t="shared" ref="L302:AI302" si="108">SUM(L30,L79,L137,L297)</f>
        <v>150</v>
      </c>
      <c r="M302" s="165">
        <f t="shared" si="108"/>
        <v>135</v>
      </c>
      <c r="N302" s="165">
        <f t="shared" si="108"/>
        <v>30</v>
      </c>
      <c r="O302" s="166">
        <f t="shared" si="108"/>
        <v>0</v>
      </c>
      <c r="P302" s="164">
        <f t="shared" si="108"/>
        <v>150</v>
      </c>
      <c r="Q302" s="165">
        <f t="shared" si="108"/>
        <v>150</v>
      </c>
      <c r="R302" s="165">
        <f t="shared" si="108"/>
        <v>60</v>
      </c>
      <c r="S302" s="167">
        <f t="shared" si="108"/>
        <v>0</v>
      </c>
      <c r="T302" s="168">
        <f t="shared" si="108"/>
        <v>150</v>
      </c>
      <c r="U302" s="165">
        <f t="shared" si="108"/>
        <v>120</v>
      </c>
      <c r="V302" s="165">
        <f t="shared" si="108"/>
        <v>60</v>
      </c>
      <c r="W302" s="166">
        <f t="shared" si="108"/>
        <v>15</v>
      </c>
      <c r="X302" s="164">
        <f t="shared" si="108"/>
        <v>120</v>
      </c>
      <c r="Y302" s="165">
        <f t="shared" si="108"/>
        <v>90</v>
      </c>
      <c r="Z302" s="165">
        <f t="shared" si="108"/>
        <v>75</v>
      </c>
      <c r="AA302" s="167">
        <f t="shared" si="108"/>
        <v>0</v>
      </c>
      <c r="AB302" s="168">
        <f t="shared" si="108"/>
        <v>135</v>
      </c>
      <c r="AC302" s="165">
        <f t="shared" si="108"/>
        <v>75</v>
      </c>
      <c r="AD302" s="165">
        <f t="shared" si="108"/>
        <v>75</v>
      </c>
      <c r="AE302" s="166">
        <f t="shared" si="108"/>
        <v>60</v>
      </c>
      <c r="AF302" s="164">
        <f t="shared" si="108"/>
        <v>75</v>
      </c>
      <c r="AG302" s="165">
        <f t="shared" si="108"/>
        <v>45</v>
      </c>
      <c r="AH302" s="165">
        <f t="shared" si="108"/>
        <v>30</v>
      </c>
      <c r="AI302" s="380">
        <f t="shared" si="108"/>
        <v>30</v>
      </c>
    </row>
    <row r="303" spans="1:40" ht="20.100000000000001" customHeight="1" thickBot="1">
      <c r="A303" s="536"/>
      <c r="B303" s="537"/>
      <c r="C303" s="537"/>
      <c r="D303" s="549"/>
      <c r="E303" s="638"/>
      <c r="F303" s="639"/>
      <c r="G303" s="551"/>
      <c r="H303" s="551"/>
      <c r="I303" s="551"/>
      <c r="J303" s="551"/>
      <c r="K303" s="553"/>
      <c r="L303" s="517">
        <f>SUM(L302:O302)</f>
        <v>315</v>
      </c>
      <c r="M303" s="517"/>
      <c r="N303" s="517"/>
      <c r="O303" s="517"/>
      <c r="P303" s="517">
        <f>SUM(P302:S302)</f>
        <v>360</v>
      </c>
      <c r="Q303" s="517"/>
      <c r="R303" s="517"/>
      <c r="S303" s="517"/>
      <c r="T303" s="517">
        <f>SUM(T302:W302)</f>
        <v>345</v>
      </c>
      <c r="U303" s="517"/>
      <c r="V303" s="517"/>
      <c r="W303" s="517"/>
      <c r="X303" s="517">
        <f>SUM(X302:AA302)</f>
        <v>285</v>
      </c>
      <c r="Y303" s="517"/>
      <c r="Z303" s="517"/>
      <c r="AA303" s="517"/>
      <c r="AB303" s="517">
        <f>SUM(AB302:AE302)</f>
        <v>345</v>
      </c>
      <c r="AC303" s="517"/>
      <c r="AD303" s="517"/>
      <c r="AE303" s="517"/>
      <c r="AF303" s="517">
        <f>SUM(AF302:AI302)</f>
        <v>180</v>
      </c>
      <c r="AG303" s="517"/>
      <c r="AH303" s="517"/>
      <c r="AI303" s="529"/>
      <c r="AJ303" s="1" t="b">
        <f>SUM(L303:AI303)=G302</f>
        <v>1</v>
      </c>
    </row>
    <row r="304" spans="1:40" ht="20.100000000000001" customHeight="1" thickBot="1">
      <c r="A304" s="536"/>
      <c r="B304" s="537"/>
      <c r="C304" s="537"/>
      <c r="D304" s="546" t="s">
        <v>46</v>
      </c>
      <c r="E304" s="546"/>
      <c r="F304" s="546"/>
      <c r="G304" s="547" t="s">
        <v>47</v>
      </c>
      <c r="H304" s="547"/>
      <c r="I304" s="547"/>
      <c r="J304" s="547"/>
      <c r="K304" s="547"/>
      <c r="L304" s="513">
        <f>SUM(L144,IF(SUM(L290:O290)&gt;0,$D290,0),IF(SUM(L289:O289)&gt;0,$D289,0),IF(SUM(L292:O292)&gt;0,$D292,0),IF(SUM(L293:O293)&gt;0,$D293,0),IF(SUM(L294:O294)&gt;0,$D294,0),IF(SUM(L295:O295)&gt;0,$D295,0),IF(SUM(L287:O287)&gt;0,$D287,0),IF(SUM(L288:O288)&gt;0,$D288,0),IF(SUM(L286:O286)&gt;0,$D286,0),IF(SUM(L285:O285)&gt;0,$D285,0),IF(SUM(L284:O284)&gt;0,$D284,0),IF(SUM(L283:O283)&gt;0,$D283,0),IF(SUM(L296:O296)&gt;0,$D296,0),IF(SUM(L291:O291)&gt;0,$D291,0))</f>
        <v>4</v>
      </c>
      <c r="M304" s="514"/>
      <c r="N304" s="514"/>
      <c r="O304" s="515"/>
      <c r="P304" s="513">
        <f>SUM(P144,IF(SUM(P290:S290)&gt;0,$D290,0),IF(SUM(P289:S289)&gt;0,$D289,0),IF(SUM(P292:S292)&gt;0,$D292,0),IF(SUM(P293:S293)&gt;0,$D293,0),IF(SUM(P294:S294)&gt;0,$D294,0),IF(SUM(P295:S295)&gt;0,$D295,0),IF(SUM(P287:S287)&gt;0,$D287,0),IF(SUM(P288:S288)&gt;0,$D288,0),IF(SUM(P286:S286)&gt;0,$D286,0),IF(SUM(P285:S285)&gt;0,$D285,0),IF(SUM(P284:S284)&gt;0,$D284,0),IF(SUM(P283:S283)&gt;0,$D283,0),IF(SUM(P296:S296)&gt;0,$D296,0),IF(SUM(P291:S291)&gt;0,$D291,0))</f>
        <v>4</v>
      </c>
      <c r="Q304" s="514"/>
      <c r="R304" s="514"/>
      <c r="S304" s="515"/>
      <c r="T304" s="513">
        <f>SUM(T144,IF(SUM(T290:W290)&gt;0,$D290,0),IF(SUM(T289:W289)&gt;0,$D289,0),IF(SUM(T292:W292)&gt;0,$D292,0),IF(SUM(T293:W293)&gt;0,$D293,0),IF(SUM(T294:W294)&gt;0,$D294,0),IF(SUM(T295:W295)&gt;0,$D295,0),IF(SUM(T287:W287)&gt;0,$D287,0),IF(SUM(T288:W288)&gt;0,$D288,0),IF(SUM(T286:W286)&gt;0,$D286,0),IF(SUM(T285:W285)&gt;0,$D285,0),IF(SUM(T284:W284)&gt;0,$D284,0),IF(SUM(T283:W283)&gt;0,$D283,0),IF(SUM(T296:W296)&gt;0,$D296,0),IF(SUM(T291:W291)&gt;0,$D291,0))</f>
        <v>4</v>
      </c>
      <c r="U304" s="514"/>
      <c r="V304" s="514"/>
      <c r="W304" s="515"/>
      <c r="X304" s="513">
        <f>SUM(X144,IF(SUM(X290:AA290)&gt;0,$D290,0),IF(SUM(X289:AA289)&gt;0,$D289,0),IF(SUM(X292:AA292)&gt;0,$D292,0),IF(SUM(X293:AA293)&gt;0,$D293,0),IF(SUM(X294:AA294)&gt;0,$D294,0),IF(SUM(X295:AA295)&gt;0,$D295,0),IF(SUM(X287:AA287)&gt;0,$D287,0),IF(SUM(X288:AA288)&gt;0,$D288,0),IF(SUM(X286:AA286)&gt;0,$D286,0),IF(SUM(X285:AA285)&gt;0,$D285,0),IF(SUM(X284:AA284)&gt;0,$D284,0),IF(SUM(X283:AA283)&gt;0,$D283,0),IF(SUM(X296:AA296)&gt;0,$D296,0),IF(SUM(X291:AA291)&gt;0,$D291,0))</f>
        <v>4</v>
      </c>
      <c r="Y304" s="514"/>
      <c r="Z304" s="514"/>
      <c r="AA304" s="515"/>
      <c r="AB304" s="513">
        <f>SUM(AB144,IF(SUM(AB290:AE290)&gt;0,$D290,0),IF(SUM(AB289:AE289)&gt;0,$D289,0),IF(SUM(AB292:AE292)&gt;0,$D292,0),IF(SUM(AB293:AE293)&gt;0,$D293,0),IF(SUM(AB294:AE294)&gt;0,$D294,0),IF(SUM(AB295:AE295)&gt;0,$D295,0),IF(SUM(AB287:AE287)&gt;0,$D287,0),IF(SUM(AB288:AE288)&gt;0,$D288,0),IF(SUM(AB286:AE286)&gt;0,$D286,0),IF(SUM(AB285:AE285)&gt;0,$D285,0),IF(SUM(AB284:AE284)&gt;0,$D284,0),IF(SUM(AB283:AE283)&gt;0,$D283,0),IF(SUM(AB296:AE296)&gt;0,$D296,0),IF(SUM(AB291:AE291)&gt;0,$D291,0))</f>
        <v>2</v>
      </c>
      <c r="AC304" s="514"/>
      <c r="AD304" s="514"/>
      <c r="AE304" s="515"/>
      <c r="AF304" s="513">
        <f>SUM(AF144,IF(SUM(AF290:AI290)&gt;0,$D290,0),IF(SUM(AF289:AI289)&gt;0,$D289,0),IF(SUM(AF292:AI292)&gt;0,$D292,0),IF(SUM(AF293:AI293)&gt;0,$D293,0),IF(SUM(AF294:AI294)&gt;0,$D294,0),IF(SUM(AF295:AI295)&gt;0,$D295,0),IF(SUM(AF287:AI287)&gt;0,$D287,0),IF(SUM(AF288:AI288)&gt;0,$D288,0),IF(SUM(AF286:AI286)&gt;0,$D286,0),IF(SUM(AF285:AI285)&gt;0,$D285,0),IF(SUM(AF284:AI284)&gt;0,$D284,0),IF(SUM(AF283:AI283)&gt;0,$D283,0),IF(SUM(AF296:AI296)&gt;0,$D296,0),IF(SUM(AF291:AI291)&gt;0,$D291,0))</f>
        <v>3</v>
      </c>
      <c r="AG304" s="514"/>
      <c r="AH304" s="514"/>
      <c r="AI304" s="515"/>
      <c r="AJ304" s="26">
        <f>SUM(L304:AI304)</f>
        <v>21</v>
      </c>
      <c r="AK304" s="312" t="b">
        <f>AJ304=D302</f>
        <v>1</v>
      </c>
    </row>
    <row r="305" spans="1:63" ht="20.100000000000001" customHeight="1" thickBot="1">
      <c r="A305" s="536"/>
      <c r="B305" s="537"/>
      <c r="C305" s="537"/>
      <c r="D305" s="546"/>
      <c r="E305" s="546"/>
      <c r="F305" s="546"/>
      <c r="G305" s="518" t="s">
        <v>48</v>
      </c>
      <c r="H305" s="518"/>
      <c r="I305" s="518"/>
      <c r="J305" s="518"/>
      <c r="K305" s="518"/>
      <c r="L305" s="513">
        <f>SUM(L145,IF(SUM(L292:O292)&gt;0,$E292,0),IF(SUM(L290:O290)&gt;0,$E290,0),IF(SUM(L293:O293)&gt;0,$E293,0),IF(SUM(L294:O294)&gt;0,$E294/2,0),IF(COUNTA(L295:O295)&gt;0,$E295,0),IF(SUM(L296:O296)&gt;0,$E296,0),IF(SUM(L288:O288)&gt;0,$E288,0),IF(SUM(L289:O289)&gt;0,$E289,0),IF(SUM(L287:O287)&gt;0,$E287,0),IF(SUM(L286:O286)&gt;0,$E286,0),IF(SUM(L285:O285)&gt;0,$E285,0),IF(SUM(L284:O284)&gt;0,$E284,0),IF(SUM(L283:O283)&gt;0,$E283,0),IF(SUM(L291:O291)&gt;0,$E291,0))</f>
        <v>10</v>
      </c>
      <c r="M305" s="514"/>
      <c r="N305" s="514"/>
      <c r="O305" s="515"/>
      <c r="P305" s="513">
        <f t="shared" ref="P305" si="109">SUM(P145,IF(SUM(P292:S292)&gt;0,$E292,0),IF(SUM(P290:S290)&gt;0,$E290,0),IF(SUM(P293:S293)&gt;0,$E293,0),IF(SUM(P294:S294)&gt;0,$E294/2,0),IF(COUNTA(P295:S295)&gt;0,$E295,0),IF(SUM(P296:S296)&gt;0,$E296,0),IF(SUM(P288:S288)&gt;0,$E288,0),IF(SUM(P289:S289)&gt;0,$E289,0),IF(SUM(P287:S287)&gt;0,$E287,0),IF(SUM(P286:S286)&gt;0,$E286,0),IF(SUM(P285:S285)&gt;0,$E285,0),IF(SUM(P284:S284)&gt;0,$E284,0),IF(SUM(P283:S283)&gt;0,$E283,0),IF(SUM(P291:S291)&gt;0,$E291,0))</f>
        <v>13</v>
      </c>
      <c r="Q305" s="514"/>
      <c r="R305" s="514"/>
      <c r="S305" s="515"/>
      <c r="T305" s="513">
        <f t="shared" ref="T305" si="110">SUM(T145,IF(SUM(T292:W292)&gt;0,$E292,0),IF(SUM(T290:W290)&gt;0,$E290,0),IF(SUM(T293:W293)&gt;0,$E293,0),IF(SUM(T294:W294)&gt;0,$E294/2,0),IF(COUNTA(T295:W295)&gt;0,$E295,0),IF(SUM(T296:W296)&gt;0,$E296,0),IF(SUM(T288:W288)&gt;0,$E288,0),IF(SUM(T289:W289)&gt;0,$E289,0),IF(SUM(T287:W287)&gt;0,$E287,0),IF(SUM(T286:W286)&gt;0,$E286,0),IF(SUM(T285:W285)&gt;0,$E285,0),IF(SUM(T284:W284)&gt;0,$E284,0),IF(SUM(T283:W283)&gt;0,$E283,0),IF(SUM(T291:W291)&gt;0,$E291,0))</f>
        <v>12</v>
      </c>
      <c r="U305" s="514"/>
      <c r="V305" s="514"/>
      <c r="W305" s="515"/>
      <c r="X305" s="513">
        <f t="shared" ref="X305" si="111">SUM(X145,IF(SUM(X292:AA292)&gt;0,$E292,0),IF(SUM(X290:AA290)&gt;0,$E290,0),IF(SUM(X293:AA293)&gt;0,$E293,0),IF(SUM(X294:AA294)&gt;0,$E294/2,0),IF(COUNTA(X295:AA295)&gt;0,$E295,0),IF(SUM(X296:AA296)&gt;0,$E296,0),IF(SUM(X288:AA288)&gt;0,$E288,0),IF(SUM(X289:AA289)&gt;0,$E289,0),IF(SUM(X287:AA287)&gt;0,$E287,0),IF(SUM(X286:AA286)&gt;0,$E286,0),IF(SUM(X285:AA285)&gt;0,$E285,0),IF(SUM(X284:AA284)&gt;0,$E284,0),IF(SUM(X283:AA283)&gt;0,$E283,0),IF(SUM(X291:AA291)&gt;0,$E291,0))</f>
        <v>10</v>
      </c>
      <c r="Y305" s="514"/>
      <c r="Z305" s="514"/>
      <c r="AA305" s="515"/>
      <c r="AB305" s="513">
        <f t="shared" ref="AB305" si="112">SUM(AB145,IF(SUM(AB292:AE292)&gt;0,$E292,0),IF(SUM(AB290:AE290)&gt;0,$E290,0),IF(SUM(AB293:AE293)&gt;0,$E293,0),IF(SUM(AB294:AE294)&gt;0,$E294/2,0),IF(COUNTA(AB295:AE295)&gt;0,$E295,0),IF(SUM(AB296:AE296)&gt;0,$E296,0),IF(SUM(AB288:AE288)&gt;0,$E288,0),IF(SUM(AB289:AE289)&gt;0,$E289,0),IF(SUM(AB287:AE287)&gt;0,$E287,0),IF(SUM(AB286:AE286)&gt;0,$E286,0),IF(SUM(AB285:AE285)&gt;0,$E285,0),IF(SUM(AB284:AE284)&gt;0,$E284,0),IF(SUM(AB283:AE283)&gt;0,$E283,0),IF(SUM(AB291:AE291)&gt;0,$E291,0))</f>
        <v>16</v>
      </c>
      <c r="AC305" s="514"/>
      <c r="AD305" s="514"/>
      <c r="AE305" s="515"/>
      <c r="AF305" s="513">
        <f>SUM(AF145,IF(SUM(AF292:AI292)&gt;0,$E292,0),IF(SUM(AF290:AI290)&gt;0,$E290,0),IF(SUM(AF293:AI293)&gt;0,$E293,0),IF(SUM(AF294:AI294)&gt;0,$E294/2,0),IF(COUNTA(AF295:AI295)&gt;0,$E295,0),IF(SUM(AF296:AI296)&gt;0,$E296,0),IF(SUM(AF288:AI288)&gt;0,$E288,0),IF(SUM(AF289:AI289)&gt;0,$E289,0),IF(SUM(AF287:AI287)&gt;0,$E287,0),IF(SUM(AF286:AI286)&gt;0,$E286,0),IF(SUM(AF285:AI285)&gt;0,$E285,0),IF(SUM(AF284:AI284)&gt;0,$E284,0),IF(SUM(AF283:AI283)&gt;0,$E283,0),IF(SUM(AF291:AI291)&gt;0,$E291,0))</f>
        <v>6</v>
      </c>
      <c r="AG305" s="514"/>
      <c r="AH305" s="514"/>
      <c r="AI305" s="515"/>
      <c r="AJ305" s="26">
        <f>SUM(L305:AI305)</f>
        <v>67</v>
      </c>
      <c r="AK305" s="312" t="b">
        <f>AJ305=E302</f>
        <v>1</v>
      </c>
    </row>
    <row r="306" spans="1:63" ht="20.100000000000001" customHeight="1" thickBot="1">
      <c r="A306" s="536"/>
      <c r="B306" s="537"/>
      <c r="C306" s="537"/>
      <c r="D306" s="546"/>
      <c r="E306" s="546"/>
      <c r="F306" s="546"/>
      <c r="G306" s="548" t="s">
        <v>23</v>
      </c>
      <c r="H306" s="548"/>
      <c r="I306" s="548"/>
      <c r="J306" s="548"/>
      <c r="K306" s="548"/>
      <c r="L306" s="507">
        <f>SUM(L146,IF(SUM(L293:O293)&gt;0,$F293,0),IF(SUM(L292:O292)&gt;0,$F292,0),IF(SUM(L294:O294)&gt;0,$F294/2,0),IF(COUNTA(L295:O295)&gt;0,$F295,0),IF(COUNTA(L296:O296)&gt;0,$F296,0),IF(SUM(L289:O289)&gt;0,$F289,0),IF(SUM(L290:O290)&gt;0,$F290,0),IF(SUM(L288:O288)&gt;0,$F288,0),IF(SUM(L287:O287)&gt;0,$F287,0),IF(SUM(L286:O286)&gt;0,$F286,0),IF(SUM(L285:O285)&gt;0,$F285,0),IF(SUM(L284:O284)&gt;0,$F284,0),IF(SUM(L283:O283)&gt;0,$F283,0),IF(SUM(L291:O291)&gt;0,$F291,0))</f>
        <v>30</v>
      </c>
      <c r="M306" s="508"/>
      <c r="N306" s="508"/>
      <c r="O306" s="509"/>
      <c r="P306" s="507">
        <f t="shared" ref="P306" si="113">SUM(P146,IF(SUM(P293:S293)&gt;0,$F293,0),IF(SUM(P292:S292)&gt;0,$F292,0),IF(SUM(P294:S294)&gt;0,$F294/2,0),IF(COUNTA(P295:S295)&gt;0,$F295,0),IF(COUNTA(P296:S296)&gt;0,$F296,0),IF(SUM(P289:S289)&gt;0,$F289,0),IF(SUM(P290:S290)&gt;0,$F290,0),IF(SUM(P288:S288)&gt;0,$F288,0),IF(SUM(P287:S287)&gt;0,$F287,0),IF(SUM(P286:S286)&gt;0,$F286,0),IF(SUM(P285:S285)&gt;0,$F285,0),IF(SUM(P284:S284)&gt;0,$F284,0),IF(SUM(P283:S283)&gt;0,$F283,0),IF(SUM(P291:S291)&gt;0,$F291,0))</f>
        <v>30</v>
      </c>
      <c r="Q306" s="508"/>
      <c r="R306" s="508"/>
      <c r="S306" s="509"/>
      <c r="T306" s="507">
        <f t="shared" ref="T306" si="114">SUM(T146,IF(SUM(T293:W293)&gt;0,$F293,0),IF(SUM(T292:W292)&gt;0,$F292,0),IF(SUM(T294:W294)&gt;0,$F294/2,0),IF(COUNTA(T295:W295)&gt;0,$F295,0),IF(COUNTA(T296:W296)&gt;0,$F296,0),IF(SUM(T289:W289)&gt;0,$F289,0),IF(SUM(T290:W290)&gt;0,$F290,0),IF(SUM(T288:W288)&gt;0,$F288,0),IF(SUM(T287:W287)&gt;0,$F287,0),IF(SUM(T286:W286)&gt;0,$F286,0),IF(SUM(T285:W285)&gt;0,$F285,0),IF(SUM(T284:W284)&gt;0,$F284,0),IF(SUM(T283:W283)&gt;0,$F283,0),IF(SUM(T291:W291)&gt;0,$F291,0))</f>
        <v>30</v>
      </c>
      <c r="U306" s="508"/>
      <c r="V306" s="508"/>
      <c r="W306" s="509"/>
      <c r="X306" s="507">
        <f t="shared" ref="X306" si="115">SUM(X146,IF(SUM(X293:AA293)&gt;0,$F293,0),IF(SUM(X292:AA292)&gt;0,$F292,0),IF(SUM(X294:AA294)&gt;0,$F294/2,0),IF(COUNTA(X295:AA295)&gt;0,$F295,0),IF(COUNTA(X296:AA296)&gt;0,$F296,0),IF(SUM(X289:AA289)&gt;0,$F289,0),IF(SUM(X290:AA290)&gt;0,$F290,0),IF(SUM(X288:AA288)&gt;0,$F288,0),IF(SUM(X287:AA287)&gt;0,$F287,0),IF(SUM(X286:AA286)&gt;0,$F286,0),IF(SUM(X285:AA285)&gt;0,$F285,0),IF(SUM(X284:AA284)&gt;0,$F284,0),IF(SUM(X283:AA283)&gt;0,$F283,0),IF(SUM(X291:AA291)&gt;0,$F291,0))</f>
        <v>30</v>
      </c>
      <c r="Y306" s="508"/>
      <c r="Z306" s="508"/>
      <c r="AA306" s="509"/>
      <c r="AB306" s="507">
        <f>SUM(AB146,IF(SUM(AB293:AE293)&gt;0,$F293,0),IF(SUM(AB292:AE292)&gt;0,$F292,0),IF(SUM(AB294:AE294)&gt;0,$F294/2,0),IF(COUNTA(AB295:AE295)&gt;0,$F295,0),IF(COUNTA(AB296:AE296)&gt;0,$F296,0),IF(SUM(AB289:AE289)&gt;0,$F289,0),IF(SUM(AB290:AE290)&gt;0,$F290,0),IF(SUM(AB288:AE288)&gt;0,$F288,0),IF(SUM(AB287:AE287)&gt;0,$F287,0),IF(SUM(AB286:AE286)&gt;0,$F286,0),IF(SUM(AB285:AE285)&gt;0,$F285,0),IF(SUM(AB284:AE284)&gt;0,$F284,0),IF(SUM(AB283:AE283)&gt;0,$F283,0),IF(SUM(AB291:AE291)&gt;0,$F291,0))</f>
        <v>30</v>
      </c>
      <c r="AC306" s="508"/>
      <c r="AD306" s="508"/>
      <c r="AE306" s="509"/>
      <c r="AF306" s="507">
        <f>SUM(AF146,IF(SUM(AF293:AI293)&gt;0,$F293,0),IF(SUM(AF292:AI292)&gt;0,$F292,0),IF(SUM(AF294:AI294)&gt;0,$F294/2,0),IF(COUNTA(AF295:AI295)&gt;0,$F295,0),IF(COUNTA(AF296:AI296)&gt;0,$F296,0),IF(SUM(AF289:AI289)&gt;0,$F289,0),IF(SUM(AF290:AI290)&gt;0,$F290,0),IF(SUM(AF288:AI288)&gt;0,$F288,0),IF(SUM(AF287:AI287)&gt;0,$F287,0),IF(SUM(AF286:AI286)&gt;0,$F286,0),IF(SUM(AF285:AI285)&gt;0,$F285,0),IF(SUM(AF284:AI284)&gt;0,$F284,0),IF(SUM(AF283:AI283)&gt;0,$F283,0),IF(SUM(AF291:AI291)&gt;0,$F291,0))</f>
        <v>30</v>
      </c>
      <c r="AG306" s="508"/>
      <c r="AH306" s="508"/>
      <c r="AI306" s="509"/>
      <c r="AJ306" s="26">
        <f>SUM(L306:AI306)</f>
        <v>180</v>
      </c>
      <c r="AK306" s="312" t="b">
        <f>AJ306=F302</f>
        <v>1</v>
      </c>
    </row>
    <row r="307" spans="1:63" ht="21" customHeight="1">
      <c r="A307" s="381" t="s">
        <v>49</v>
      </c>
      <c r="B307" s="27"/>
      <c r="C307" s="27"/>
      <c r="D307" s="27"/>
      <c r="E307" s="49"/>
      <c r="F307" s="48"/>
      <c r="G307" s="169"/>
      <c r="H307" s="413"/>
      <c r="J307" s="169"/>
      <c r="K307" s="169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X307" s="370"/>
      <c r="Y307" s="371"/>
      <c r="Z307" s="371"/>
      <c r="AA307" s="371"/>
      <c r="AB307" s="371"/>
      <c r="AC307" s="371"/>
      <c r="AD307" s="371"/>
      <c r="AE307" s="371"/>
      <c r="AF307" s="336"/>
      <c r="AG307" s="336"/>
      <c r="AH307" s="336"/>
      <c r="AI307" s="354"/>
    </row>
    <row r="308" spans="1:63" ht="20.100000000000001" customHeight="1">
      <c r="A308" s="382"/>
      <c r="B308" s="140" t="str">
        <f>$B$41</f>
        <v xml:space="preserve">1. Dla studentów I roku studiów stacjonarnych I stopnia wszystkie formy zajęć dydaktycznych przewidziane w planie studiów są obowiązkowe. </v>
      </c>
      <c r="C308" s="27"/>
      <c r="D308" s="27"/>
      <c r="E308" s="27"/>
      <c r="F308" s="27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X308" s="343"/>
      <c r="Y308" s="63" t="str">
        <f>Y41</f>
        <v>Obowiązuje od roku akademickiego: 2023/2024</v>
      </c>
      <c r="Z308" s="63"/>
      <c r="AA308" s="63"/>
      <c r="AB308" s="63"/>
      <c r="AC308" s="63"/>
      <c r="AD308" s="63"/>
      <c r="AE308" s="63"/>
      <c r="AI308" s="356"/>
    </row>
    <row r="309" spans="1:63" ht="20.100000000000001" customHeight="1">
      <c r="A309" s="383"/>
      <c r="B309" s="140" t="str">
        <f>$B$42</f>
        <v xml:space="preserve">Na wyższych latach obowiązkowe są: ćwiczenia audytoryjne, laboratoryjne, lektoraty, zajęcia: sportowe, terenowe, projektowe, plenerowe i seminaria.  </v>
      </c>
      <c r="C309" s="29"/>
      <c r="D309" s="29"/>
      <c r="E309" s="29"/>
      <c r="F309" s="29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170"/>
      <c r="V309" s="60"/>
      <c r="X309" s="343"/>
      <c r="Y309" s="63"/>
      <c r="Z309" s="63"/>
      <c r="AA309" s="63"/>
      <c r="AB309" s="63"/>
      <c r="AC309" s="63"/>
      <c r="AD309" s="63"/>
      <c r="AE309" s="63"/>
      <c r="AI309" s="356"/>
    </row>
    <row r="310" spans="1:63" ht="20.100000000000001" customHeight="1">
      <c r="A310" s="383"/>
      <c r="B310" s="140" t="str">
        <f>$B$43</f>
        <v>2. Studentów obowiązuje zaliczenie na ocenę wszystkich przedmiotów.</v>
      </c>
      <c r="C310" s="27"/>
      <c r="D310" s="27"/>
      <c r="E310" s="27"/>
      <c r="F310" s="27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343"/>
      <c r="Y310" s="138" t="s">
        <v>50</v>
      </c>
      <c r="Z310" s="140"/>
      <c r="AA310" s="140"/>
      <c r="AB310" s="63"/>
      <c r="AC310" s="140"/>
      <c r="AD310" s="140"/>
      <c r="AE310" s="63"/>
      <c r="AI310" s="356"/>
    </row>
    <row r="311" spans="1:63" ht="20.100000000000001" customHeight="1">
      <c r="A311" s="383"/>
      <c r="B311" s="140" t="str">
        <f>$B$44</f>
        <v>3. Studentów obowiązuje zaliczenie na ocenę praktyki zawodowej w wymiarze 4 tygodni (4 pkt. ECTS).</v>
      </c>
      <c r="C311" s="27"/>
      <c r="D311" s="27"/>
      <c r="E311" s="29"/>
      <c r="F311" s="29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170"/>
      <c r="V311" s="61"/>
      <c r="W311" s="61"/>
      <c r="X311" s="343"/>
      <c r="Y311" s="140" t="s">
        <v>51</v>
      </c>
      <c r="Z311" s="140" t="s">
        <v>52</v>
      </c>
      <c r="AA311" s="63"/>
      <c r="AB311" s="63"/>
      <c r="AC311" s="63"/>
      <c r="AD311" s="63"/>
      <c r="AE311" s="63"/>
      <c r="AI311" s="356"/>
    </row>
    <row r="312" spans="1:63" ht="20.100000000000001" customHeight="1">
      <c r="A312" s="383"/>
      <c r="B312" s="140" t="str">
        <f>$B$45</f>
        <v xml:space="preserve">4. Język obcy do wyboru spośród: 1. Język angielski. 2. Język niemiecki. 3. Język rosyjski. </v>
      </c>
      <c r="C312" s="27"/>
      <c r="D312" s="27"/>
      <c r="E312" s="27"/>
      <c r="F312" s="27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343"/>
      <c r="Y312" s="140" t="s">
        <v>53</v>
      </c>
      <c r="Z312" s="140" t="s">
        <v>54</v>
      </c>
      <c r="AA312" s="171"/>
      <c r="AB312" s="63"/>
      <c r="AC312" s="171"/>
      <c r="AD312" s="63"/>
      <c r="AE312" s="63"/>
      <c r="AI312" s="356"/>
    </row>
    <row r="313" spans="1:63" ht="20.100000000000001" customHeight="1">
      <c r="A313" s="383"/>
      <c r="B313" s="140" t="str">
        <f>$B$46</f>
        <v>5. Język obcy 1-3 semstr 1 ECTS, 4 semestr 2 ECTS.</v>
      </c>
      <c r="C313" s="27"/>
      <c r="D313" s="27"/>
      <c r="E313" s="27"/>
      <c r="F313" s="27"/>
      <c r="G313" s="60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343"/>
      <c r="Y313" s="140" t="s">
        <v>26</v>
      </c>
      <c r="Z313" s="140" t="s">
        <v>55</v>
      </c>
      <c r="AA313" s="63"/>
      <c r="AB313" s="63"/>
      <c r="AC313" s="63"/>
      <c r="AD313" s="63"/>
      <c r="AE313" s="63"/>
      <c r="AI313" s="356"/>
    </row>
    <row r="314" spans="1:63" ht="20.100000000000001" customHeight="1">
      <c r="A314" s="383"/>
      <c r="B314" s="140" t="str">
        <f>$B$47</f>
        <v>6. Warunkiem zaliczenia ostatniego semestru Seminarium dyplomowego jest przygotowanie i złożenie pracy dyplomowej w systemie APD.</v>
      </c>
      <c r="C314" s="29"/>
      <c r="D314" s="27"/>
      <c r="E314" s="27"/>
      <c r="F314" s="27"/>
      <c r="G314" s="60"/>
      <c r="H314" s="60"/>
      <c r="I314" s="60"/>
      <c r="J314" s="60"/>
      <c r="K314" s="172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343"/>
      <c r="Y314" s="140" t="s">
        <v>56</v>
      </c>
      <c r="Z314" s="140" t="s">
        <v>57</v>
      </c>
      <c r="AA314" s="63"/>
      <c r="AB314" s="63"/>
      <c r="AC314" s="63"/>
      <c r="AD314" s="63"/>
      <c r="AE314" s="63"/>
      <c r="AI314" s="356"/>
    </row>
    <row r="315" spans="1:63" ht="20.100000000000001" customHeight="1">
      <c r="A315" s="384"/>
      <c r="B315" s="63"/>
      <c r="C315" s="2"/>
      <c r="D315" s="2"/>
      <c r="E315" s="2"/>
      <c r="F315" s="2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0"/>
      <c r="R315" s="60"/>
      <c r="S315" s="60"/>
      <c r="T315" s="60"/>
      <c r="U315" s="60"/>
      <c r="V315" s="60"/>
      <c r="W315" s="60"/>
      <c r="X315" s="343"/>
      <c r="Y315" s="140" t="s">
        <v>58</v>
      </c>
      <c r="Z315" s="140" t="s">
        <v>59</v>
      </c>
      <c r="AA315" s="63"/>
      <c r="AB315" s="63"/>
      <c r="AC315" s="63"/>
      <c r="AD315" s="63"/>
      <c r="AE315" s="63"/>
      <c r="AI315" s="356"/>
    </row>
    <row r="316" spans="1:63" ht="20.100000000000001" customHeight="1">
      <c r="A316" s="384"/>
      <c r="D316" s="2"/>
      <c r="E316" s="2"/>
      <c r="F316" s="2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0"/>
      <c r="R316" s="60"/>
      <c r="S316" s="60"/>
      <c r="T316" s="60"/>
      <c r="U316" s="60"/>
      <c r="V316" s="60"/>
      <c r="W316" s="60"/>
      <c r="X316" s="343"/>
      <c r="Y316" s="140" t="s">
        <v>60</v>
      </c>
      <c r="Z316" s="140" t="s">
        <v>61</v>
      </c>
      <c r="AA316" s="63"/>
      <c r="AB316" s="63"/>
      <c r="AC316" s="63"/>
      <c r="AD316" s="63"/>
      <c r="AE316" s="63"/>
      <c r="AI316" s="356"/>
    </row>
    <row r="317" spans="1:63" ht="20.100000000000001" customHeight="1" thickBot="1">
      <c r="A317" s="384"/>
      <c r="B317" s="31"/>
      <c r="D317" s="2"/>
      <c r="E317" s="2"/>
      <c r="F317" s="2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0"/>
      <c r="R317" s="60"/>
      <c r="S317" s="60"/>
      <c r="T317" s="60"/>
      <c r="U317" s="60"/>
      <c r="V317" s="60"/>
      <c r="W317" s="60"/>
      <c r="X317" s="343"/>
      <c r="Y317" s="173"/>
      <c r="Z317" s="140" t="s">
        <v>62</v>
      </c>
      <c r="AA317" s="63"/>
      <c r="AB317" s="63"/>
      <c r="AC317" s="63"/>
      <c r="AD317" s="63"/>
      <c r="AE317" s="63"/>
      <c r="AI317" s="356"/>
    </row>
    <row r="318" spans="1:63" ht="20.100000000000001" customHeight="1" thickBot="1">
      <c r="A318" s="384"/>
      <c r="B318" s="31"/>
      <c r="D318" s="2"/>
      <c r="E318" s="2"/>
      <c r="F318" s="2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0"/>
      <c r="R318" s="60"/>
      <c r="S318" s="60"/>
      <c r="T318" s="60"/>
      <c r="U318" s="60"/>
      <c r="V318" s="60"/>
      <c r="W318" s="60"/>
      <c r="X318" s="343"/>
      <c r="Y318" s="431"/>
      <c r="Z318" s="432" t="s">
        <v>265</v>
      </c>
      <c r="AA318" s="60"/>
      <c r="AB318" s="63"/>
      <c r="AC318" s="63"/>
      <c r="AD318" s="63"/>
      <c r="AE318" s="63"/>
      <c r="AI318" s="356"/>
      <c r="AO318" s="54"/>
      <c r="AP318" s="54"/>
      <c r="AQ318" s="54"/>
      <c r="AR318" s="54"/>
      <c r="AS318" s="54"/>
      <c r="AT318" s="54"/>
      <c r="AU318" s="54"/>
      <c r="AV318" s="54"/>
      <c r="AW318" s="54"/>
      <c r="AX318" s="54"/>
      <c r="AY318" s="54"/>
      <c r="AZ318" s="54"/>
      <c r="BA318" s="54"/>
      <c r="BB318" s="54"/>
      <c r="BC318" s="54"/>
      <c r="BD318" s="54"/>
      <c r="BE318" s="54"/>
      <c r="BF318" s="54"/>
      <c r="BG318" s="54"/>
      <c r="BH318" s="54"/>
      <c r="BI318" s="54"/>
      <c r="BJ318" s="54"/>
      <c r="BK318" s="54"/>
    </row>
    <row r="319" spans="1:63" ht="20.100000000000001" customHeight="1" thickBot="1">
      <c r="A319" s="100"/>
      <c r="B319" s="403"/>
      <c r="C319" s="403"/>
      <c r="D319" s="403"/>
      <c r="E319" s="404"/>
      <c r="F319" s="404"/>
      <c r="G319" s="405"/>
      <c r="H319" s="405"/>
      <c r="I319" s="405"/>
      <c r="J319" s="405"/>
      <c r="K319" s="406"/>
      <c r="L319" s="406"/>
      <c r="M319" s="406"/>
      <c r="N319" s="406"/>
      <c r="O319" s="406"/>
      <c r="P319" s="406"/>
      <c r="Q319" s="406"/>
      <c r="R319" s="406"/>
      <c r="S319" s="406"/>
      <c r="T319" s="406"/>
      <c r="U319" s="407"/>
      <c r="V319" s="407"/>
      <c r="W319" s="407"/>
      <c r="X319" s="510" t="s">
        <v>152</v>
      </c>
      <c r="Y319" s="511"/>
      <c r="Z319" s="511"/>
      <c r="AA319" s="511"/>
      <c r="AB319" s="511"/>
      <c r="AC319" s="511"/>
      <c r="AD319" s="511"/>
      <c r="AE319" s="511"/>
      <c r="AF319" s="511"/>
      <c r="AG319" s="511"/>
      <c r="AH319" s="511"/>
      <c r="AI319" s="512"/>
    </row>
    <row r="322" spans="36:65" ht="13.8">
      <c r="AJ322" s="275"/>
      <c r="BL322" s="280"/>
      <c r="BM322" s="270"/>
    </row>
    <row r="323" spans="36:65" ht="13.8">
      <c r="AJ323" s="275"/>
      <c r="BL323" s="280"/>
      <c r="BM323" s="270"/>
    </row>
    <row r="324" spans="36:65" ht="13.8">
      <c r="AJ324" s="27"/>
      <c r="AO324" s="273"/>
      <c r="AP324" s="273"/>
      <c r="AQ324" s="273"/>
      <c r="AR324" s="273"/>
      <c r="AS324" s="273"/>
      <c r="AT324" s="273"/>
      <c r="AU324" s="273"/>
      <c r="AV324" s="273"/>
      <c r="AW324" s="273"/>
      <c r="AX324" s="273"/>
      <c r="AY324" s="273"/>
      <c r="AZ324" s="273"/>
      <c r="BA324" s="273"/>
      <c r="BB324" s="273"/>
      <c r="BC324" s="273"/>
      <c r="BD324" s="273"/>
      <c r="BE324" s="273"/>
      <c r="BF324" s="273"/>
      <c r="BG324" s="273"/>
      <c r="BH324" s="273"/>
      <c r="BI324" s="273"/>
      <c r="BJ324" s="273"/>
      <c r="BK324" s="273"/>
      <c r="BL324" s="274"/>
      <c r="BM324" s="270"/>
    </row>
    <row r="325" spans="36:65">
      <c r="BM325" s="47"/>
    </row>
    <row r="390" spans="37:40">
      <c r="AK390" s="322"/>
      <c r="AL390" s="1"/>
      <c r="AM390" s="1"/>
      <c r="AN390" s="1"/>
    </row>
    <row r="391" spans="37:40">
      <c r="AK391" s="322"/>
      <c r="AL391" s="1"/>
      <c r="AM391" s="1"/>
      <c r="AN391" s="1"/>
    </row>
    <row r="392" spans="37:40">
      <c r="AK392" s="322"/>
      <c r="AL392" s="1"/>
      <c r="AM392" s="323"/>
      <c r="AN392" s="324"/>
    </row>
    <row r="393" spans="37:40">
      <c r="AK393" s="322"/>
      <c r="AL393" s="1"/>
      <c r="AM393" s="323"/>
      <c r="AN393" s="324"/>
    </row>
    <row r="394" spans="37:40">
      <c r="AK394" s="325"/>
      <c r="AL394" s="1"/>
      <c r="AM394" s="326"/>
      <c r="AN394" s="324"/>
    </row>
    <row r="395" spans="37:40">
      <c r="AK395" s="322"/>
      <c r="AL395" s="1"/>
      <c r="AM395" s="1"/>
      <c r="AN395" s="1"/>
    </row>
  </sheetData>
  <sheetProtection selectLockedCells="1" selectUnlockedCells="1"/>
  <mergeCells count="927">
    <mergeCell ref="L20:AQ20"/>
    <mergeCell ref="L70:AQ70"/>
    <mergeCell ref="L119:AQ119"/>
    <mergeCell ref="L176:AQ176"/>
    <mergeCell ref="L229:AQ229"/>
    <mergeCell ref="X272:AI272"/>
    <mergeCell ref="X273:AI273"/>
    <mergeCell ref="X159:AI159"/>
    <mergeCell ref="X212:AI212"/>
    <mergeCell ref="X265:AI265"/>
    <mergeCell ref="AF252:AI252"/>
    <mergeCell ref="AF249:AI249"/>
    <mergeCell ref="L251:O251"/>
    <mergeCell ref="P251:S251"/>
    <mergeCell ref="T251:W251"/>
    <mergeCell ref="X251:AA251"/>
    <mergeCell ref="AB251:AE251"/>
    <mergeCell ref="AF245:AI245"/>
    <mergeCell ref="L246:L247"/>
    <mergeCell ref="M246:M247"/>
    <mergeCell ref="N246:N247"/>
    <mergeCell ref="O246:O247"/>
    <mergeCell ref="P246:P247"/>
    <mergeCell ref="AG246:AG247"/>
    <mergeCell ref="X319:AI319"/>
    <mergeCell ref="X52:AI52"/>
    <mergeCell ref="X101:AI101"/>
    <mergeCell ref="D53:W54"/>
    <mergeCell ref="X59:AI59"/>
    <mergeCell ref="X60:AI60"/>
    <mergeCell ref="D102:W103"/>
    <mergeCell ref="X108:AI108"/>
    <mergeCell ref="X109:AI109"/>
    <mergeCell ref="D160:W161"/>
    <mergeCell ref="X166:AI166"/>
    <mergeCell ref="X167:AI167"/>
    <mergeCell ref="D213:W214"/>
    <mergeCell ref="X219:AI219"/>
    <mergeCell ref="X220:AI220"/>
    <mergeCell ref="AF250:AI250"/>
    <mergeCell ref="L249:O249"/>
    <mergeCell ref="P249:S249"/>
    <mergeCell ref="AF251:AI251"/>
    <mergeCell ref="L252:O252"/>
    <mergeCell ref="P252:S252"/>
    <mergeCell ref="T252:W252"/>
    <mergeCell ref="X252:AA252"/>
    <mergeCell ref="AB252:AE252"/>
    <mergeCell ref="AR90:AU90"/>
    <mergeCell ref="AV90:AY90"/>
    <mergeCell ref="AZ90:BC90"/>
    <mergeCell ref="BD90:BG90"/>
    <mergeCell ref="BH90:BK90"/>
    <mergeCell ref="AR91:AU91"/>
    <mergeCell ref="AV91:AY91"/>
    <mergeCell ref="AZ91:BC91"/>
    <mergeCell ref="AI246:AI247"/>
    <mergeCell ref="AF244:AI244"/>
    <mergeCell ref="BD91:BG91"/>
    <mergeCell ref="BH91:BK91"/>
    <mergeCell ref="L224:AI224"/>
    <mergeCell ref="P225:S225"/>
    <mergeCell ref="T225:W225"/>
    <mergeCell ref="X225:AA225"/>
    <mergeCell ref="AB225:AE225"/>
    <mergeCell ref="AF225:AI225"/>
    <mergeCell ref="Q227:Q228"/>
    <mergeCell ref="R227:R228"/>
    <mergeCell ref="S227:S228"/>
    <mergeCell ref="U227:U228"/>
    <mergeCell ref="V227:V228"/>
    <mergeCell ref="T227:T228"/>
    <mergeCell ref="AR88:AU88"/>
    <mergeCell ref="AV88:AY88"/>
    <mergeCell ref="AZ88:BC88"/>
    <mergeCell ref="BD88:BG88"/>
    <mergeCell ref="BH88:BK88"/>
    <mergeCell ref="AR89:AU89"/>
    <mergeCell ref="AV89:AY89"/>
    <mergeCell ref="AZ89:BC89"/>
    <mergeCell ref="BD89:BG89"/>
    <mergeCell ref="BH89:BK89"/>
    <mergeCell ref="AH246:AH247"/>
    <mergeCell ref="S246:S247"/>
    <mergeCell ref="T245:W245"/>
    <mergeCell ref="X245:AA245"/>
    <mergeCell ref="AB245:AE245"/>
    <mergeCell ref="AD227:AD228"/>
    <mergeCell ref="X249:AA249"/>
    <mergeCell ref="AB249:AE249"/>
    <mergeCell ref="W227:W228"/>
    <mergeCell ref="AG227:AG228"/>
    <mergeCell ref="T246:T247"/>
    <mergeCell ref="U246:U247"/>
    <mergeCell ref="V246:V247"/>
    <mergeCell ref="W246:W247"/>
    <mergeCell ref="X246:X247"/>
    <mergeCell ref="Y246:Y247"/>
    <mergeCell ref="Z246:Z247"/>
    <mergeCell ref="AA246:AA247"/>
    <mergeCell ref="AF246:AF247"/>
    <mergeCell ref="AB246:AB247"/>
    <mergeCell ref="T249:W249"/>
    <mergeCell ref="A245:C252"/>
    <mergeCell ref="D245:D247"/>
    <mergeCell ref="E245:E247"/>
    <mergeCell ref="F245:F247"/>
    <mergeCell ref="G245:G247"/>
    <mergeCell ref="D248:D249"/>
    <mergeCell ref="E248:E249"/>
    <mergeCell ref="F248:F249"/>
    <mergeCell ref="D250:F252"/>
    <mergeCell ref="G251:K251"/>
    <mergeCell ref="G252:K252"/>
    <mergeCell ref="H248:H249"/>
    <mergeCell ref="I248:I249"/>
    <mergeCell ref="J248:J249"/>
    <mergeCell ref="K248:K249"/>
    <mergeCell ref="G250:K250"/>
    <mergeCell ref="G248:G249"/>
    <mergeCell ref="H245:H247"/>
    <mergeCell ref="I245:I247"/>
    <mergeCell ref="J245:J247"/>
    <mergeCell ref="K245:K247"/>
    <mergeCell ref="B242:C242"/>
    <mergeCell ref="H243:H244"/>
    <mergeCell ref="I243:I244"/>
    <mergeCell ref="J243:J244"/>
    <mergeCell ref="B229:C229"/>
    <mergeCell ref="D229:E229"/>
    <mergeCell ref="H229:K229"/>
    <mergeCell ref="AE227:AE228"/>
    <mergeCell ref="AF227:AF228"/>
    <mergeCell ref="J226:J228"/>
    <mergeCell ref="K226:K228"/>
    <mergeCell ref="L226:AI226"/>
    <mergeCell ref="L227:L228"/>
    <mergeCell ref="M227:M228"/>
    <mergeCell ref="N227:N228"/>
    <mergeCell ref="O227:O228"/>
    <mergeCell ref="P227:P228"/>
    <mergeCell ref="H226:H228"/>
    <mergeCell ref="I226:I228"/>
    <mergeCell ref="G225:G228"/>
    <mergeCell ref="H225:K225"/>
    <mergeCell ref="L225:O225"/>
    <mergeCell ref="B243:C244"/>
    <mergeCell ref="D243:D244"/>
    <mergeCell ref="A216:C216"/>
    <mergeCell ref="A217:C217"/>
    <mergeCell ref="A218:C218"/>
    <mergeCell ref="A219:C219"/>
    <mergeCell ref="A220:C220"/>
    <mergeCell ref="A224:A228"/>
    <mergeCell ref="B224:C228"/>
    <mergeCell ref="D224:F225"/>
    <mergeCell ref="G224:K224"/>
    <mergeCell ref="D226:D228"/>
    <mergeCell ref="E226:E228"/>
    <mergeCell ref="F226:F228"/>
    <mergeCell ref="X197:AA197"/>
    <mergeCell ref="AB197:AE197"/>
    <mergeCell ref="A213:C213"/>
    <mergeCell ref="A214:C214"/>
    <mergeCell ref="A192:C199"/>
    <mergeCell ref="D192:D194"/>
    <mergeCell ref="E192:E194"/>
    <mergeCell ref="F192:F194"/>
    <mergeCell ref="G192:G194"/>
    <mergeCell ref="H192:H194"/>
    <mergeCell ref="I192:I194"/>
    <mergeCell ref="D195:D196"/>
    <mergeCell ref="E195:E196"/>
    <mergeCell ref="F195:F196"/>
    <mergeCell ref="D197:F199"/>
    <mergeCell ref="I195:I196"/>
    <mergeCell ref="G198:K198"/>
    <mergeCell ref="L198:O198"/>
    <mergeCell ref="P198:S198"/>
    <mergeCell ref="T198:W198"/>
    <mergeCell ref="X198:AA198"/>
    <mergeCell ref="J195:J196"/>
    <mergeCell ref="AF197:AI197"/>
    <mergeCell ref="Q193:Q194"/>
    <mergeCell ref="R193:R194"/>
    <mergeCell ref="S193:S194"/>
    <mergeCell ref="L193:L194"/>
    <mergeCell ref="J192:J194"/>
    <mergeCell ref="K192:K194"/>
    <mergeCell ref="L192:O192"/>
    <mergeCell ref="P192:S192"/>
    <mergeCell ref="T192:W192"/>
    <mergeCell ref="X192:AA192"/>
    <mergeCell ref="AB192:AE192"/>
    <mergeCell ref="G197:K197"/>
    <mergeCell ref="G195:G196"/>
    <mergeCell ref="H195:H196"/>
    <mergeCell ref="K195:K196"/>
    <mergeCell ref="L196:O196"/>
    <mergeCell ref="P196:S196"/>
    <mergeCell ref="T196:W196"/>
    <mergeCell ref="X196:AA196"/>
    <mergeCell ref="AB196:AE196"/>
    <mergeCell ref="L197:O197"/>
    <mergeCell ref="P197:S197"/>
    <mergeCell ref="T197:W197"/>
    <mergeCell ref="B176:C176"/>
    <mergeCell ref="D176:E176"/>
    <mergeCell ref="H176:K176"/>
    <mergeCell ref="W193:W194"/>
    <mergeCell ref="X193:X194"/>
    <mergeCell ref="Y193:Y194"/>
    <mergeCell ref="Z193:Z194"/>
    <mergeCell ref="AA193:AA194"/>
    <mergeCell ref="AB193:AB194"/>
    <mergeCell ref="B189:C189"/>
    <mergeCell ref="I190:I191"/>
    <mergeCell ref="J190:J191"/>
    <mergeCell ref="K190:K191"/>
    <mergeCell ref="L191:O191"/>
    <mergeCell ref="P191:S191"/>
    <mergeCell ref="T191:W191"/>
    <mergeCell ref="X191:AA191"/>
    <mergeCell ref="AB191:AE191"/>
    <mergeCell ref="AC193:AC194"/>
    <mergeCell ref="AD193:AD194"/>
    <mergeCell ref="AE193:AE194"/>
    <mergeCell ref="AF193:AF194"/>
    <mergeCell ref="AG193:AG194"/>
    <mergeCell ref="AH193:AH194"/>
    <mergeCell ref="AI193:AI194"/>
    <mergeCell ref="B190:C191"/>
    <mergeCell ref="D190:D191"/>
    <mergeCell ref="E190:E191"/>
    <mergeCell ref="F190:F191"/>
    <mergeCell ref="G190:G191"/>
    <mergeCell ref="H190:H191"/>
    <mergeCell ref="AF192:AI192"/>
    <mergeCell ref="M193:M194"/>
    <mergeCell ref="N193:N194"/>
    <mergeCell ref="O193:O194"/>
    <mergeCell ref="P193:P194"/>
    <mergeCell ref="T193:T194"/>
    <mergeCell ref="U193:U194"/>
    <mergeCell ref="V193:V194"/>
    <mergeCell ref="AF191:AI191"/>
    <mergeCell ref="J173:J175"/>
    <mergeCell ref="K173:K175"/>
    <mergeCell ref="L173:AI173"/>
    <mergeCell ref="L174:L175"/>
    <mergeCell ref="M174:M175"/>
    <mergeCell ref="N174:N175"/>
    <mergeCell ref="O174:O175"/>
    <mergeCell ref="P174:P175"/>
    <mergeCell ref="Q174:Q175"/>
    <mergeCell ref="R174:R175"/>
    <mergeCell ref="S174:S175"/>
    <mergeCell ref="T174:T175"/>
    <mergeCell ref="U174:U175"/>
    <mergeCell ref="V174:V175"/>
    <mergeCell ref="W174:W175"/>
    <mergeCell ref="X174:X175"/>
    <mergeCell ref="AH174:AH175"/>
    <mergeCell ref="Y174:Y175"/>
    <mergeCell ref="AD174:AD175"/>
    <mergeCell ref="D171:F172"/>
    <mergeCell ref="G171:K171"/>
    <mergeCell ref="L171:AI171"/>
    <mergeCell ref="G172:G175"/>
    <mergeCell ref="H172:K172"/>
    <mergeCell ref="L172:O172"/>
    <mergeCell ref="P172:S172"/>
    <mergeCell ref="T172:W172"/>
    <mergeCell ref="X172:AA172"/>
    <mergeCell ref="AB172:AE172"/>
    <mergeCell ref="AF172:AI172"/>
    <mergeCell ref="AI174:AI175"/>
    <mergeCell ref="AE174:AE175"/>
    <mergeCell ref="AF174:AF175"/>
    <mergeCell ref="AG174:AG175"/>
    <mergeCell ref="Z174:Z175"/>
    <mergeCell ref="AA174:AA175"/>
    <mergeCell ref="AB174:AB175"/>
    <mergeCell ref="AC174:AC175"/>
    <mergeCell ref="D173:D175"/>
    <mergeCell ref="E173:E175"/>
    <mergeCell ref="F173:F175"/>
    <mergeCell ref="H173:H175"/>
    <mergeCell ref="I173:I175"/>
    <mergeCell ref="A160:C160"/>
    <mergeCell ref="A161:C161"/>
    <mergeCell ref="A163:C163"/>
    <mergeCell ref="A164:C164"/>
    <mergeCell ref="A165:C165"/>
    <mergeCell ref="A166:C166"/>
    <mergeCell ref="A167:C167"/>
    <mergeCell ref="A171:A175"/>
    <mergeCell ref="B171:C175"/>
    <mergeCell ref="D266:W267"/>
    <mergeCell ref="L278:O278"/>
    <mergeCell ref="P278:S278"/>
    <mergeCell ref="T278:W278"/>
    <mergeCell ref="G277:K277"/>
    <mergeCell ref="L277:AI277"/>
    <mergeCell ref="X298:AA298"/>
    <mergeCell ref="AB298:AE298"/>
    <mergeCell ref="D282:E282"/>
    <mergeCell ref="H282:K282"/>
    <mergeCell ref="AE280:AE281"/>
    <mergeCell ref="AF280:AF281"/>
    <mergeCell ref="AG280:AG281"/>
    <mergeCell ref="T298:W298"/>
    <mergeCell ref="AF298:AI298"/>
    <mergeCell ref="K279:K281"/>
    <mergeCell ref="O280:O281"/>
    <mergeCell ref="P280:P281"/>
    <mergeCell ref="Q280:Q281"/>
    <mergeCell ref="R280:R281"/>
    <mergeCell ref="M280:M281"/>
    <mergeCell ref="N280:N281"/>
    <mergeCell ref="L280:L281"/>
    <mergeCell ref="I279:I281"/>
    <mergeCell ref="E243:E244"/>
    <mergeCell ref="F243:F244"/>
    <mergeCell ref="G243:G244"/>
    <mergeCell ref="X250:AA250"/>
    <mergeCell ref="AB198:AE198"/>
    <mergeCell ref="AF198:AI198"/>
    <mergeCell ref="G199:K199"/>
    <mergeCell ref="L199:O199"/>
    <mergeCell ref="P199:S199"/>
    <mergeCell ref="T199:W199"/>
    <mergeCell ref="AB250:AE250"/>
    <mergeCell ref="L250:O250"/>
    <mergeCell ref="P250:S250"/>
    <mergeCell ref="T250:W250"/>
    <mergeCell ref="K243:K244"/>
    <mergeCell ref="L244:O244"/>
    <mergeCell ref="P244:S244"/>
    <mergeCell ref="T244:W244"/>
    <mergeCell ref="X244:AA244"/>
    <mergeCell ref="AB244:AE244"/>
    <mergeCell ref="AC246:AC247"/>
    <mergeCell ref="AD246:AD247"/>
    <mergeCell ref="AE246:AE247"/>
    <mergeCell ref="L245:O245"/>
    <mergeCell ref="AB299:AE299"/>
    <mergeCell ref="X299:AA299"/>
    <mergeCell ref="AI300:AI301"/>
    <mergeCell ref="T303:W303"/>
    <mergeCell ref="X303:AA303"/>
    <mergeCell ref="AB303:AE303"/>
    <mergeCell ref="AF303:AI303"/>
    <mergeCell ref="X300:X301"/>
    <mergeCell ref="Y300:Y301"/>
    <mergeCell ref="AB300:AB301"/>
    <mergeCell ref="AC300:AC301"/>
    <mergeCell ref="AD300:AD301"/>
    <mergeCell ref="AE300:AE301"/>
    <mergeCell ref="AF300:AF301"/>
    <mergeCell ref="T300:T301"/>
    <mergeCell ref="U300:U301"/>
    <mergeCell ref="Z300:Z301"/>
    <mergeCell ref="AA300:AA301"/>
    <mergeCell ref="AF299:AI299"/>
    <mergeCell ref="V300:V301"/>
    <mergeCell ref="W300:W301"/>
    <mergeCell ref="AG300:AG301"/>
    <mergeCell ref="AH300:AH301"/>
    <mergeCell ref="T299:W299"/>
    <mergeCell ref="P306:S306"/>
    <mergeCell ref="T306:W306"/>
    <mergeCell ref="X306:AA306"/>
    <mergeCell ref="AB306:AE306"/>
    <mergeCell ref="AF306:AI306"/>
    <mergeCell ref="D304:F306"/>
    <mergeCell ref="G304:K304"/>
    <mergeCell ref="L304:O304"/>
    <mergeCell ref="P304:S304"/>
    <mergeCell ref="T304:W304"/>
    <mergeCell ref="X304:AA304"/>
    <mergeCell ref="AB304:AE304"/>
    <mergeCell ref="AF304:AI304"/>
    <mergeCell ref="G305:K305"/>
    <mergeCell ref="L305:O305"/>
    <mergeCell ref="P305:S305"/>
    <mergeCell ref="T305:W305"/>
    <mergeCell ref="X305:AA305"/>
    <mergeCell ref="AB305:AE305"/>
    <mergeCell ref="AF305:AI305"/>
    <mergeCell ref="E302:E303"/>
    <mergeCell ref="F302:F303"/>
    <mergeCell ref="G302:G303"/>
    <mergeCell ref="H302:H303"/>
    <mergeCell ref="L300:L301"/>
    <mergeCell ref="M300:M301"/>
    <mergeCell ref="N300:N301"/>
    <mergeCell ref="G306:K306"/>
    <mergeCell ref="L306:O306"/>
    <mergeCell ref="P299:S299"/>
    <mergeCell ref="Q300:Q301"/>
    <mergeCell ref="R300:R301"/>
    <mergeCell ref="S300:S301"/>
    <mergeCell ref="I302:I303"/>
    <mergeCell ref="J302:J303"/>
    <mergeCell ref="K302:K303"/>
    <mergeCell ref="L303:O303"/>
    <mergeCell ref="P303:S303"/>
    <mergeCell ref="B297:C298"/>
    <mergeCell ref="D297:D298"/>
    <mergeCell ref="E297:E298"/>
    <mergeCell ref="O300:O301"/>
    <mergeCell ref="P300:P301"/>
    <mergeCell ref="F297:F298"/>
    <mergeCell ref="G297:G298"/>
    <mergeCell ref="H297:H298"/>
    <mergeCell ref="I297:I298"/>
    <mergeCell ref="J297:J298"/>
    <mergeCell ref="K297:K298"/>
    <mergeCell ref="L298:O298"/>
    <mergeCell ref="P298:S298"/>
    <mergeCell ref="A299:C306"/>
    <mergeCell ref="D299:D301"/>
    <mergeCell ref="E299:E301"/>
    <mergeCell ref="D302:D303"/>
    <mergeCell ref="F299:F301"/>
    <mergeCell ref="G299:G301"/>
    <mergeCell ref="H299:H301"/>
    <mergeCell ref="I299:I301"/>
    <mergeCell ref="J299:J301"/>
    <mergeCell ref="K299:K301"/>
    <mergeCell ref="L299:O299"/>
    <mergeCell ref="A266:C266"/>
    <mergeCell ref="A267:C267"/>
    <mergeCell ref="A272:C272"/>
    <mergeCell ref="A273:C273"/>
    <mergeCell ref="A277:A281"/>
    <mergeCell ref="B277:C281"/>
    <mergeCell ref="A269:C269"/>
    <mergeCell ref="A270:C270"/>
    <mergeCell ref="A271:C271"/>
    <mergeCell ref="B282:C282"/>
    <mergeCell ref="L282:AQ282"/>
    <mergeCell ref="AF278:AI278"/>
    <mergeCell ref="D279:D281"/>
    <mergeCell ref="E279:E281"/>
    <mergeCell ref="F279:F281"/>
    <mergeCell ref="H279:H281"/>
    <mergeCell ref="AH280:AH281"/>
    <mergeCell ref="AI280:AI281"/>
    <mergeCell ref="AC280:AC281"/>
    <mergeCell ref="AD280:AD281"/>
    <mergeCell ref="AA280:AA281"/>
    <mergeCell ref="AB280:AB281"/>
    <mergeCell ref="S280:S281"/>
    <mergeCell ref="T280:T281"/>
    <mergeCell ref="U280:U281"/>
    <mergeCell ref="V280:V281"/>
    <mergeCell ref="W280:W281"/>
    <mergeCell ref="X280:X281"/>
    <mergeCell ref="D277:F278"/>
    <mergeCell ref="G278:G281"/>
    <mergeCell ref="H278:K278"/>
    <mergeCell ref="Y280:Y281"/>
    <mergeCell ref="Z280:Z281"/>
    <mergeCell ref="J279:J281"/>
    <mergeCell ref="P146:S146"/>
    <mergeCell ref="T146:W146"/>
    <mergeCell ref="X146:AA146"/>
    <mergeCell ref="AB146:AE146"/>
    <mergeCell ref="AF146:AI146"/>
    <mergeCell ref="K142:K143"/>
    <mergeCell ref="X278:AA278"/>
    <mergeCell ref="L279:AI279"/>
    <mergeCell ref="X199:AA199"/>
    <mergeCell ref="AB199:AE199"/>
    <mergeCell ref="AF199:AI199"/>
    <mergeCell ref="AF196:AI196"/>
    <mergeCell ref="X227:X228"/>
    <mergeCell ref="AH227:AH228"/>
    <mergeCell ref="AI227:AI228"/>
    <mergeCell ref="Y227:Y228"/>
    <mergeCell ref="Z227:Z228"/>
    <mergeCell ref="AA227:AA228"/>
    <mergeCell ref="P245:S245"/>
    <mergeCell ref="Q246:Q247"/>
    <mergeCell ref="R246:R247"/>
    <mergeCell ref="AB227:AB228"/>
    <mergeCell ref="AC227:AC228"/>
    <mergeCell ref="AB278:AE278"/>
    <mergeCell ref="AB140:AB141"/>
    <mergeCell ref="AC140:AC141"/>
    <mergeCell ref="AD140:AD141"/>
    <mergeCell ref="AE140:AE141"/>
    <mergeCell ref="AF140:AF141"/>
    <mergeCell ref="AG140:AG141"/>
    <mergeCell ref="AF143:AI143"/>
    <mergeCell ref="D144:F146"/>
    <mergeCell ref="G144:K144"/>
    <mergeCell ref="L144:O144"/>
    <mergeCell ref="P144:S144"/>
    <mergeCell ref="T144:W144"/>
    <mergeCell ref="X144:AA144"/>
    <mergeCell ref="AB144:AE144"/>
    <mergeCell ref="AF144:AI144"/>
    <mergeCell ref="G145:K145"/>
    <mergeCell ref="L145:O145"/>
    <mergeCell ref="P145:S145"/>
    <mergeCell ref="T145:W145"/>
    <mergeCell ref="X145:AA145"/>
    <mergeCell ref="AB145:AE145"/>
    <mergeCell ref="AF145:AI145"/>
    <mergeCell ref="G146:K146"/>
    <mergeCell ref="L146:O146"/>
    <mergeCell ref="AH140:AH141"/>
    <mergeCell ref="AI140:AI141"/>
    <mergeCell ref="L139:O139"/>
    <mergeCell ref="P139:S139"/>
    <mergeCell ref="Q140:Q141"/>
    <mergeCell ref="R140:R141"/>
    <mergeCell ref="S140:S141"/>
    <mergeCell ref="T139:W139"/>
    <mergeCell ref="X139:AA139"/>
    <mergeCell ref="AB139:AE139"/>
    <mergeCell ref="AF139:AI139"/>
    <mergeCell ref="L140:L141"/>
    <mergeCell ref="M140:M141"/>
    <mergeCell ref="N140:N141"/>
    <mergeCell ref="O140:O141"/>
    <mergeCell ref="P140:P141"/>
    <mergeCell ref="T140:T141"/>
    <mergeCell ref="U140:U141"/>
    <mergeCell ref="V140:V141"/>
    <mergeCell ref="W140:W141"/>
    <mergeCell ref="X140:X141"/>
    <mergeCell ref="Y140:Y141"/>
    <mergeCell ref="Z140:Z141"/>
    <mergeCell ref="A139:C146"/>
    <mergeCell ref="D139:D141"/>
    <mergeCell ref="E139:E141"/>
    <mergeCell ref="F139:F141"/>
    <mergeCell ref="G139:G141"/>
    <mergeCell ref="H139:H141"/>
    <mergeCell ref="I139:I141"/>
    <mergeCell ref="J139:J141"/>
    <mergeCell ref="K139:K141"/>
    <mergeCell ref="D142:D143"/>
    <mergeCell ref="E142:E143"/>
    <mergeCell ref="F142:F143"/>
    <mergeCell ref="G142:G143"/>
    <mergeCell ref="H142:H143"/>
    <mergeCell ref="I142:I143"/>
    <mergeCell ref="J142:J143"/>
    <mergeCell ref="X117:X118"/>
    <mergeCell ref="AH117:AH118"/>
    <mergeCell ref="AA140:AA141"/>
    <mergeCell ref="Z117:Z118"/>
    <mergeCell ref="AA117:AA118"/>
    <mergeCell ref="AB117:AB118"/>
    <mergeCell ref="P143:S143"/>
    <mergeCell ref="T143:W143"/>
    <mergeCell ref="X143:AA143"/>
    <mergeCell ref="AB143:AE143"/>
    <mergeCell ref="D119:E119"/>
    <mergeCell ref="H119:K119"/>
    <mergeCell ref="AE117:AE118"/>
    <mergeCell ref="AF117:AF118"/>
    <mergeCell ref="AG117:AG118"/>
    <mergeCell ref="L143:O143"/>
    <mergeCell ref="L138:O138"/>
    <mergeCell ref="P138:S138"/>
    <mergeCell ref="B119:C119"/>
    <mergeCell ref="I116:I118"/>
    <mergeCell ref="T138:W138"/>
    <mergeCell ref="X138:AA138"/>
    <mergeCell ref="AB138:AE138"/>
    <mergeCell ref="AF138:AI138"/>
    <mergeCell ref="J116:J118"/>
    <mergeCell ref="K116:K118"/>
    <mergeCell ref="L116:AI116"/>
    <mergeCell ref="L117:L118"/>
    <mergeCell ref="M117:M118"/>
    <mergeCell ref="N117:N118"/>
    <mergeCell ref="O117:O118"/>
    <mergeCell ref="P117:P118"/>
    <mergeCell ref="Q117:Q118"/>
    <mergeCell ref="T117:T118"/>
    <mergeCell ref="B137:C138"/>
    <mergeCell ref="D137:D138"/>
    <mergeCell ref="E137:E138"/>
    <mergeCell ref="F137:F138"/>
    <mergeCell ref="G137:G138"/>
    <mergeCell ref="H137:H138"/>
    <mergeCell ref="I137:I138"/>
    <mergeCell ref="J137:J138"/>
    <mergeCell ref="K137:K138"/>
    <mergeCell ref="A102:C102"/>
    <mergeCell ref="A103:C103"/>
    <mergeCell ref="A105:C105"/>
    <mergeCell ref="A106:C106"/>
    <mergeCell ref="A107:C107"/>
    <mergeCell ref="A108:C108"/>
    <mergeCell ref="A109:C109"/>
    <mergeCell ref="A114:A118"/>
    <mergeCell ref="B114:C118"/>
    <mergeCell ref="D114:F115"/>
    <mergeCell ref="G114:K114"/>
    <mergeCell ref="L114:AI114"/>
    <mergeCell ref="G115:G118"/>
    <mergeCell ref="H115:K115"/>
    <mergeCell ref="L115:O115"/>
    <mergeCell ref="P115:S115"/>
    <mergeCell ref="T115:W115"/>
    <mergeCell ref="X115:AA115"/>
    <mergeCell ref="AB115:AE115"/>
    <mergeCell ref="AF115:AI115"/>
    <mergeCell ref="D116:D118"/>
    <mergeCell ref="E116:E118"/>
    <mergeCell ref="F116:F118"/>
    <mergeCell ref="R117:R118"/>
    <mergeCell ref="S117:S118"/>
    <mergeCell ref="H116:H118"/>
    <mergeCell ref="AC117:AC118"/>
    <mergeCell ref="Y117:Y118"/>
    <mergeCell ref="AD117:AD118"/>
    <mergeCell ref="AI117:AI118"/>
    <mergeCell ref="U117:U118"/>
    <mergeCell ref="V117:V118"/>
    <mergeCell ref="W117:W118"/>
    <mergeCell ref="AB85:AE85"/>
    <mergeCell ref="AF85:AI85"/>
    <mergeCell ref="G86:K86"/>
    <mergeCell ref="L86:O86"/>
    <mergeCell ref="P86:S86"/>
    <mergeCell ref="T86:W86"/>
    <mergeCell ref="X86:AA86"/>
    <mergeCell ref="AB86:AE86"/>
    <mergeCell ref="AF86:AI86"/>
    <mergeCell ref="L87:O87"/>
    <mergeCell ref="P87:S87"/>
    <mergeCell ref="T87:W87"/>
    <mergeCell ref="X87:AA87"/>
    <mergeCell ref="AB87:AE87"/>
    <mergeCell ref="AF87:AI87"/>
    <mergeCell ref="G88:K88"/>
    <mergeCell ref="L88:O88"/>
    <mergeCell ref="P88:S88"/>
    <mergeCell ref="T88:W88"/>
    <mergeCell ref="X88:AA88"/>
    <mergeCell ref="AB88:AE88"/>
    <mergeCell ref="AF88:AI88"/>
    <mergeCell ref="AB81:AE81"/>
    <mergeCell ref="AF81:AI81"/>
    <mergeCell ref="L82:L83"/>
    <mergeCell ref="M82:M83"/>
    <mergeCell ref="N82:N83"/>
    <mergeCell ref="O82:O83"/>
    <mergeCell ref="P82:P83"/>
    <mergeCell ref="Q82:Q83"/>
    <mergeCell ref="R82:R83"/>
    <mergeCell ref="W82:W83"/>
    <mergeCell ref="X82:X83"/>
    <mergeCell ref="Y82:Y83"/>
    <mergeCell ref="Z82:Z83"/>
    <mergeCell ref="AA82:AA83"/>
    <mergeCell ref="AB82:AB83"/>
    <mergeCell ref="AC82:AC83"/>
    <mergeCell ref="AD82:AD83"/>
    <mergeCell ref="AE82:AE83"/>
    <mergeCell ref="AF82:AF83"/>
    <mergeCell ref="AG82:AG83"/>
    <mergeCell ref="AH82:AH83"/>
    <mergeCell ref="AI82:AI83"/>
    <mergeCell ref="L81:O81"/>
    <mergeCell ref="P81:S81"/>
    <mergeCell ref="T81:W81"/>
    <mergeCell ref="X81:AA81"/>
    <mergeCell ref="S82:S83"/>
    <mergeCell ref="T82:T83"/>
    <mergeCell ref="U82:U83"/>
    <mergeCell ref="V82:V83"/>
    <mergeCell ref="D84:D85"/>
    <mergeCell ref="E84:E85"/>
    <mergeCell ref="F84:F85"/>
    <mergeCell ref="G84:G85"/>
    <mergeCell ref="H84:H85"/>
    <mergeCell ref="I84:I85"/>
    <mergeCell ref="J84:J85"/>
    <mergeCell ref="K84:K85"/>
    <mergeCell ref="L85:O85"/>
    <mergeCell ref="P85:S85"/>
    <mergeCell ref="T85:W85"/>
    <mergeCell ref="X85:AA85"/>
    <mergeCell ref="A81:C88"/>
    <mergeCell ref="D81:D83"/>
    <mergeCell ref="E81:E83"/>
    <mergeCell ref="F81:F83"/>
    <mergeCell ref="G81:G83"/>
    <mergeCell ref="H81:H83"/>
    <mergeCell ref="I81:I83"/>
    <mergeCell ref="J81:J83"/>
    <mergeCell ref="K81:K83"/>
    <mergeCell ref="D86:F88"/>
    <mergeCell ref="G87:K87"/>
    <mergeCell ref="I79:I80"/>
    <mergeCell ref="J79:J80"/>
    <mergeCell ref="K79:K80"/>
    <mergeCell ref="L80:O80"/>
    <mergeCell ref="P80:S80"/>
    <mergeCell ref="T80:W80"/>
    <mergeCell ref="X80:AA80"/>
    <mergeCell ref="AB80:AE80"/>
    <mergeCell ref="AF80:AI80"/>
    <mergeCell ref="B76:C76"/>
    <mergeCell ref="B77:C77"/>
    <mergeCell ref="B78:C78"/>
    <mergeCell ref="B79:C80"/>
    <mergeCell ref="D79:D80"/>
    <mergeCell ref="E79:E80"/>
    <mergeCell ref="F79:F80"/>
    <mergeCell ref="G79:G80"/>
    <mergeCell ref="H79:H80"/>
    <mergeCell ref="B70:C70"/>
    <mergeCell ref="D70:E70"/>
    <mergeCell ref="H70:K70"/>
    <mergeCell ref="AE68:AE69"/>
    <mergeCell ref="AF68:AF69"/>
    <mergeCell ref="AG68:AG69"/>
    <mergeCell ref="B71:C71"/>
    <mergeCell ref="J67:J69"/>
    <mergeCell ref="K67:K69"/>
    <mergeCell ref="L67:AI67"/>
    <mergeCell ref="L68:L69"/>
    <mergeCell ref="Q68:Q69"/>
    <mergeCell ref="AB68:AB69"/>
    <mergeCell ref="AC68:AC69"/>
    <mergeCell ref="AD68:AD69"/>
    <mergeCell ref="X68:X69"/>
    <mergeCell ref="AH68:AH69"/>
    <mergeCell ref="AI68:AI69"/>
    <mergeCell ref="Y68:Y69"/>
    <mergeCell ref="Z68:Z69"/>
    <mergeCell ref="AA68:AA69"/>
    <mergeCell ref="A53:C53"/>
    <mergeCell ref="A54:C54"/>
    <mergeCell ref="A56:C56"/>
    <mergeCell ref="A57:C57"/>
    <mergeCell ref="A58:C58"/>
    <mergeCell ref="A59:C59"/>
    <mergeCell ref="A60:C60"/>
    <mergeCell ref="A65:A69"/>
    <mergeCell ref="B65:C69"/>
    <mergeCell ref="D65:F66"/>
    <mergeCell ref="G65:K65"/>
    <mergeCell ref="L65:AI65"/>
    <mergeCell ref="G66:G69"/>
    <mergeCell ref="H66:K66"/>
    <mergeCell ref="L66:O66"/>
    <mergeCell ref="P66:S66"/>
    <mergeCell ref="T66:W66"/>
    <mergeCell ref="AF37:AI37"/>
    <mergeCell ref="D67:D69"/>
    <mergeCell ref="E67:E69"/>
    <mergeCell ref="M68:M69"/>
    <mergeCell ref="N68:N69"/>
    <mergeCell ref="O68:O69"/>
    <mergeCell ref="P68:P69"/>
    <mergeCell ref="F67:F69"/>
    <mergeCell ref="H67:H69"/>
    <mergeCell ref="I67:I69"/>
    <mergeCell ref="R68:R69"/>
    <mergeCell ref="S68:S69"/>
    <mergeCell ref="T68:T69"/>
    <mergeCell ref="U68:U69"/>
    <mergeCell ref="V68:V69"/>
    <mergeCell ref="W68:W69"/>
    <mergeCell ref="X66:AA66"/>
    <mergeCell ref="AB66:AE66"/>
    <mergeCell ref="AF66:AI66"/>
    <mergeCell ref="G38:K38"/>
    <mergeCell ref="AB38:AE38"/>
    <mergeCell ref="T38:W38"/>
    <mergeCell ref="X38:AA38"/>
    <mergeCell ref="L39:O39"/>
    <mergeCell ref="P39:S39"/>
    <mergeCell ref="T39:W39"/>
    <mergeCell ref="X39:AA39"/>
    <mergeCell ref="X36:AA36"/>
    <mergeCell ref="L37:O37"/>
    <mergeCell ref="P37:S37"/>
    <mergeCell ref="T37:W37"/>
    <mergeCell ref="X37:AA37"/>
    <mergeCell ref="AF38:AI38"/>
    <mergeCell ref="G39:K39"/>
    <mergeCell ref="AB39:AE39"/>
    <mergeCell ref="AF39:AI39"/>
    <mergeCell ref="L38:O38"/>
    <mergeCell ref="P38:S38"/>
    <mergeCell ref="AB36:AE36"/>
    <mergeCell ref="AF36:AI36"/>
    <mergeCell ref="AB37:AE37"/>
    <mergeCell ref="L36:O36"/>
    <mergeCell ref="P36:S36"/>
    <mergeCell ref="T36:W36"/>
    <mergeCell ref="K35:K36"/>
    <mergeCell ref="AD33:AD34"/>
    <mergeCell ref="AE33:AE34"/>
    <mergeCell ref="AF33:AF34"/>
    <mergeCell ref="AG33:AG34"/>
    <mergeCell ref="AH33:AH34"/>
    <mergeCell ref="AI33:AI34"/>
    <mergeCell ref="T33:T34"/>
    <mergeCell ref="U33:U34"/>
    <mergeCell ref="V33:V34"/>
    <mergeCell ref="W33:W34"/>
    <mergeCell ref="X33:X34"/>
    <mergeCell ref="Y33:Y34"/>
    <mergeCell ref="Z33:Z34"/>
    <mergeCell ref="AA33:AA34"/>
    <mergeCell ref="AB33:AB34"/>
    <mergeCell ref="AC33:AC34"/>
    <mergeCell ref="L32:O32"/>
    <mergeCell ref="P32:S32"/>
    <mergeCell ref="Q33:Q34"/>
    <mergeCell ref="R33:R34"/>
    <mergeCell ref="S33:S34"/>
    <mergeCell ref="L33:L34"/>
    <mergeCell ref="M33:M34"/>
    <mergeCell ref="N33:N34"/>
    <mergeCell ref="O33:O34"/>
    <mergeCell ref="P33:P34"/>
    <mergeCell ref="AF31:AI31"/>
    <mergeCell ref="L31:O31"/>
    <mergeCell ref="P31:S31"/>
    <mergeCell ref="T31:W31"/>
    <mergeCell ref="X31:AA31"/>
    <mergeCell ref="AB31:AE31"/>
    <mergeCell ref="A32:C39"/>
    <mergeCell ref="D32:D34"/>
    <mergeCell ref="E32:E34"/>
    <mergeCell ref="F32:F34"/>
    <mergeCell ref="G32:G34"/>
    <mergeCell ref="H32:H34"/>
    <mergeCell ref="I32:I34"/>
    <mergeCell ref="J32:J34"/>
    <mergeCell ref="K32:K34"/>
    <mergeCell ref="D35:D36"/>
    <mergeCell ref="E35:E36"/>
    <mergeCell ref="F35:F36"/>
    <mergeCell ref="G35:G36"/>
    <mergeCell ref="H35:H36"/>
    <mergeCell ref="I35:I36"/>
    <mergeCell ref="D37:F39"/>
    <mergeCell ref="G37:K37"/>
    <mergeCell ref="J35:J36"/>
    <mergeCell ref="B296:C296"/>
    <mergeCell ref="G16:G19"/>
    <mergeCell ref="H16:K16"/>
    <mergeCell ref="L16:O16"/>
    <mergeCell ref="AB16:AE16"/>
    <mergeCell ref="B20:C20"/>
    <mergeCell ref="D20:E20"/>
    <mergeCell ref="H20:K20"/>
    <mergeCell ref="S18:S19"/>
    <mergeCell ref="L17:AI17"/>
    <mergeCell ref="L18:L19"/>
    <mergeCell ref="AF16:AI16"/>
    <mergeCell ref="X16:AA16"/>
    <mergeCell ref="AC18:AC19"/>
    <mergeCell ref="AD18:AD19"/>
    <mergeCell ref="AE18:AE19"/>
    <mergeCell ref="D30:D31"/>
    <mergeCell ref="E30:E31"/>
    <mergeCell ref="F30:F31"/>
    <mergeCell ref="G30:G31"/>
    <mergeCell ref="H30:H31"/>
    <mergeCell ref="I30:I31"/>
    <mergeCell ref="J30:J31"/>
    <mergeCell ref="K30:K31"/>
    <mergeCell ref="AI18:AI19"/>
    <mergeCell ref="T32:W32"/>
    <mergeCell ref="X32:AA32"/>
    <mergeCell ref="AB32:AE32"/>
    <mergeCell ref="AF18:AF19"/>
    <mergeCell ref="D15:F16"/>
    <mergeCell ref="G15:K15"/>
    <mergeCell ref="B30:C31"/>
    <mergeCell ref="L15:AI15"/>
    <mergeCell ref="J17:J19"/>
    <mergeCell ref="AG18:AG19"/>
    <mergeCell ref="AH18:AH19"/>
    <mergeCell ref="AF32:AI32"/>
    <mergeCell ref="O18:O19"/>
    <mergeCell ref="P18:P19"/>
    <mergeCell ref="Q18:Q19"/>
    <mergeCell ref="T16:W16"/>
    <mergeCell ref="AA18:AA19"/>
    <mergeCell ref="T18:T19"/>
    <mergeCell ref="U18:U19"/>
    <mergeCell ref="V18:V19"/>
    <mergeCell ref="W18:W19"/>
    <mergeCell ref="X18:X19"/>
    <mergeCell ref="Y18:Y19"/>
    <mergeCell ref="A4:C4"/>
    <mergeCell ref="A6:C6"/>
    <mergeCell ref="A7:C7"/>
    <mergeCell ref="A8:C8"/>
    <mergeCell ref="A9:C9"/>
    <mergeCell ref="Z18:Z19"/>
    <mergeCell ref="A15:A19"/>
    <mergeCell ref="B15:C19"/>
    <mergeCell ref="M18:M19"/>
    <mergeCell ref="N18:N19"/>
    <mergeCell ref="R18:R19"/>
    <mergeCell ref="X9:AI9"/>
    <mergeCell ref="X10:AI10"/>
    <mergeCell ref="D3:W4"/>
    <mergeCell ref="A3:C3"/>
    <mergeCell ref="A10:C10"/>
    <mergeCell ref="P16:S16"/>
    <mergeCell ref="D17:D19"/>
    <mergeCell ref="E17:E19"/>
    <mergeCell ref="F17:F19"/>
    <mergeCell ref="H17:H19"/>
    <mergeCell ref="I17:I19"/>
    <mergeCell ref="AB18:AB19"/>
    <mergeCell ref="K17:K19"/>
  </mergeCells>
  <phoneticPr fontId="61" type="noConversion"/>
  <conditionalFormatting sqref="H129:AE129">
    <cfRule type="cellIs" dxfId="2" priority="2" stopIfTrue="1" operator="equal">
      <formula>0</formula>
    </cfRule>
  </conditionalFormatting>
  <conditionalFormatting sqref="H21:AI24 H25:K25 M25:AI25 H26:AI29 L71:AI76 H71:K78 L77:R77 U77:AI77 S77:T78 Y78 AB120:AC120 AF120:AG121 T120:V122 Z120:AA125 P120:S127 H120:O128 W120:W128 AD120:AE128 AH120:AI128 H120:K136 X121:Y125 T123:U123 AF123:AG128 AB124:AC128 T126:V126 X126:AA126 Y127:AA128 P128:V128 X128 AI129 G130:AI130 H133:W133 X133:AI134 H134:S134 U134:W134 N135:AI136 T177:U178 Z177:AI181 W177:W182 L177:S186 V177:V186 H177:K189 X178:Y178 X178:X179 Y178:Y180 T180:V180 X180:Y181 T182 X182:AI182 AB182:AB183 U182:U185 W183:AI186 T184 T186:U186 L187:AI188 N189:AH189 T230:U231 X230:Y235 V230:W236 Z230:AE236 L230:S239 AF230:AI239 H230:K242 T233:V233 T236 U236:U238 V237:AE239 T238 L240:AI241 N242:AH242 M283:AA283 AD283 AF283:AI283 AB283:AC285 AE283:AE285 H283:K293 X284:Y284 AD285 AF285:AI285 L285:W286 Z285:AA286 AB286:AI286 L287:S287 U287:AI287 L288:AI288 L289:S289 U289:AI289 X290:Y292 AB290:AC292 AF290:AG292 Z292:AA292 AD292:AE292 AH292:AI292 L292:S293 V293:AI293 H294:AI295 H296:AH296">
    <cfRule type="cellIs" dxfId="1" priority="45" stopIfTrue="1" operator="equal">
      <formula>0</formula>
    </cfRule>
  </conditionalFormatting>
  <conditionalFormatting sqref="H131:AI132">
    <cfRule type="cellIs" dxfId="0" priority="1" stopIfTrue="1" operator="equal">
      <formula>0</formula>
    </cfRule>
  </conditionalFormatting>
  <printOptions horizontalCentered="1"/>
  <pageMargins left="0.25" right="0.25" top="0.75" bottom="0.75" header="0.3" footer="0.3"/>
  <pageSetup paperSize="9" scale="43" firstPageNumber="0" fitToHeight="6" orientation="landscape" horizontalDpi="300" verticalDpi="300" r:id="rId1"/>
  <headerFooter alignWithMargins="0"/>
  <rowBreaks count="5" manualBreakCount="5">
    <brk id="52" max="2" man="1"/>
    <brk id="101" max="2" man="1"/>
    <brk id="159" max="2" man="1"/>
    <brk id="212" max="2" man="1"/>
    <brk id="265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"/>
  <sheetViews>
    <sheetView view="pageBreakPreview" zoomScale="70" zoomScaleNormal="100" zoomScaleSheetLayoutView="70" workbookViewId="0">
      <selection activeCell="A15" sqref="A15:B15"/>
    </sheetView>
  </sheetViews>
  <sheetFormatPr defaultRowHeight="13.2"/>
  <cols>
    <col min="1" max="1" width="57.109375" customWidth="1"/>
    <col min="2" max="2" width="26.88671875" customWidth="1"/>
    <col min="3" max="4" width="12.88671875" customWidth="1"/>
    <col min="5" max="5" width="29" customWidth="1"/>
    <col min="6" max="6" width="4.5546875" customWidth="1"/>
    <col min="7" max="7" width="22" customWidth="1"/>
    <col min="8" max="9" width="13.5546875" customWidth="1"/>
    <col min="10" max="10" width="32.5546875" customWidth="1"/>
  </cols>
  <sheetData>
    <row r="1" spans="1:9" ht="27" customHeight="1">
      <c r="B1" s="847" t="s">
        <v>280</v>
      </c>
      <c r="C1" s="847"/>
      <c r="D1" s="847"/>
      <c r="G1" t="s">
        <v>233</v>
      </c>
      <c r="H1" s="292" t="s">
        <v>232</v>
      </c>
      <c r="I1" s="293">
        <v>25</v>
      </c>
    </row>
    <row r="2" spans="1:9">
      <c r="G2" s="294">
        <v>0.5</v>
      </c>
      <c r="H2">
        <f>I2*I1</f>
        <v>2250</v>
      </c>
      <c r="I2">
        <f>I5/2</f>
        <v>90</v>
      </c>
    </row>
    <row r="3" spans="1:9">
      <c r="H3" t="s">
        <v>224</v>
      </c>
    </row>
    <row r="4" spans="1:9">
      <c r="H4" s="306" t="s">
        <v>234</v>
      </c>
      <c r="I4" s="306" t="s">
        <v>235</v>
      </c>
    </row>
    <row r="5" spans="1:9" ht="26.4">
      <c r="A5" s="282" t="s">
        <v>214</v>
      </c>
      <c r="B5" s="1"/>
      <c r="C5" s="1"/>
      <c r="D5" s="1"/>
      <c r="E5" s="1"/>
      <c r="F5" s="1"/>
      <c r="G5" s="470" t="s">
        <v>236</v>
      </c>
      <c r="H5" s="306">
        <v>1830</v>
      </c>
      <c r="I5" s="411">
        <v>180</v>
      </c>
    </row>
    <row r="6" spans="1:9">
      <c r="A6" s="1"/>
      <c r="B6" s="1"/>
      <c r="C6" s="1"/>
      <c r="D6" s="1"/>
      <c r="E6" s="1"/>
      <c r="F6" s="1"/>
      <c r="G6" s="306" t="s">
        <v>237</v>
      </c>
      <c r="H6" s="306"/>
      <c r="I6" s="306">
        <v>10</v>
      </c>
    </row>
    <row r="7" spans="1:9" ht="17.399999999999999">
      <c r="A7" s="283" t="s">
        <v>6</v>
      </c>
      <c r="B7" s="283" t="s">
        <v>7</v>
      </c>
      <c r="C7" s="283"/>
      <c r="D7" s="283"/>
      <c r="E7" s="283"/>
      <c r="F7" s="1"/>
      <c r="G7" s="306" t="s">
        <v>241</v>
      </c>
      <c r="H7" s="306">
        <f>MIN('nie dot 1'!AM6:AM9)</f>
        <v>502</v>
      </c>
      <c r="I7" s="306"/>
    </row>
    <row r="8" spans="1:9" ht="15">
      <c r="A8" s="3" t="s">
        <v>215</v>
      </c>
      <c r="B8" s="6" t="s">
        <v>126</v>
      </c>
      <c r="C8" s="4"/>
      <c r="D8" s="4"/>
      <c r="E8" s="4"/>
      <c r="F8" s="4"/>
      <c r="G8" s="307" t="s">
        <v>242</v>
      </c>
      <c r="H8" s="307">
        <f>H5+H7</f>
        <v>2332</v>
      </c>
    </row>
    <row r="9" spans="1:9" ht="15">
      <c r="A9" s="3" t="s">
        <v>216</v>
      </c>
      <c r="B9" s="4" t="s">
        <v>227</v>
      </c>
      <c r="C9" s="4"/>
      <c r="D9" s="4"/>
      <c r="E9" s="4"/>
      <c r="F9" s="4"/>
    </row>
    <row r="10" spans="1:9" ht="15">
      <c r="A10" s="3" t="s">
        <v>4</v>
      </c>
      <c r="B10" s="4" t="s">
        <v>226</v>
      </c>
      <c r="C10" s="4"/>
      <c r="D10" s="4"/>
      <c r="E10" s="4"/>
      <c r="F10" s="4"/>
    </row>
    <row r="11" spans="1:9" ht="19.5" customHeight="1">
      <c r="A11" s="1"/>
      <c r="B11" s="1"/>
      <c r="C11" s="1"/>
      <c r="D11" s="1"/>
      <c r="E11" s="1"/>
      <c r="F11" s="4"/>
    </row>
    <row r="12" spans="1:9" ht="8.25" customHeight="1" thickBot="1">
      <c r="A12" s="284"/>
      <c r="B12" s="284"/>
      <c r="C12" s="284"/>
      <c r="D12" s="284"/>
      <c r="E12" s="284"/>
      <c r="F12" s="284"/>
    </row>
    <row r="13" spans="1:9" ht="21" customHeight="1" thickBot="1">
      <c r="A13" s="710" t="s">
        <v>217</v>
      </c>
      <c r="B13" s="711"/>
      <c r="C13" s="286">
        <f>'nie dot 1'!G195</f>
        <v>1830</v>
      </c>
      <c r="D13" s="285" t="s">
        <v>218</v>
      </c>
    </row>
    <row r="14" spans="1:9" ht="60" customHeight="1" thickBot="1">
      <c r="A14" s="707" t="s">
        <v>219</v>
      </c>
      <c r="B14" s="708"/>
      <c r="C14" s="410">
        <f>H8/I1</f>
        <v>93.28</v>
      </c>
      <c r="D14" s="285" t="s">
        <v>23</v>
      </c>
      <c r="E14" s="291"/>
      <c r="F14" s="290"/>
      <c r="G14" s="287">
        <f>C14/I5</f>
        <v>0.51822222222222225</v>
      </c>
      <c r="H14" t="s">
        <v>248</v>
      </c>
    </row>
    <row r="15" spans="1:9" ht="77.25" customHeight="1" thickBot="1">
      <c r="A15" s="707" t="s">
        <v>220</v>
      </c>
      <c r="B15" s="708"/>
      <c r="C15" s="410">
        <f>'[1]Podział dyscyplin (plan9)'!$C$90</f>
        <v>173</v>
      </c>
      <c r="D15" s="285" t="s">
        <v>23</v>
      </c>
      <c r="E15" s="291" t="s">
        <v>277</v>
      </c>
    </row>
    <row r="16" spans="1:9" ht="48" customHeight="1" thickBot="1">
      <c r="A16" s="707" t="s">
        <v>221</v>
      </c>
      <c r="B16" s="708"/>
      <c r="C16" s="286">
        <f>'nie dot 1'!F190+'nie dot 1'!F21</f>
        <v>70</v>
      </c>
      <c r="D16" s="285" t="s">
        <v>23</v>
      </c>
      <c r="E16" s="291" t="s">
        <v>230</v>
      </c>
      <c r="G16" s="287">
        <f>C16/$I$5</f>
        <v>0.3888888888888889</v>
      </c>
      <c r="H16" t="s">
        <v>248</v>
      </c>
    </row>
    <row r="17" spans="1:8" ht="74.25" customHeight="1" thickBot="1">
      <c r="A17" s="707" t="s">
        <v>222</v>
      </c>
      <c r="B17" s="708"/>
      <c r="C17" s="286">
        <f>'[1]Podział dyscyplin (plan9)'!$C$93</f>
        <v>159</v>
      </c>
      <c r="D17" s="285" t="s">
        <v>23</v>
      </c>
      <c r="E17" s="291" t="s">
        <v>278</v>
      </c>
      <c r="G17" s="287">
        <f>C17/$I$5</f>
        <v>0.8833333333333333</v>
      </c>
      <c r="H17" t="s">
        <v>248</v>
      </c>
    </row>
    <row r="18" spans="1:8" ht="60" customHeight="1" thickBot="1">
      <c r="A18" s="707" t="s">
        <v>223</v>
      </c>
      <c r="B18" s="708"/>
      <c r="C18" s="705" t="s">
        <v>139</v>
      </c>
      <c r="D18" s="706"/>
    </row>
  </sheetData>
  <mergeCells count="8">
    <mergeCell ref="B1:D1"/>
    <mergeCell ref="C18:D18"/>
    <mergeCell ref="A18:B18"/>
    <mergeCell ref="A13:B13"/>
    <mergeCell ref="A14:B14"/>
    <mergeCell ref="A15:B15"/>
    <mergeCell ref="A16:B16"/>
    <mergeCell ref="A17:B1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A1:U58"/>
  <sheetViews>
    <sheetView topLeftCell="A34" zoomScale="90" zoomScaleNormal="90" zoomScaleSheetLayoutView="110" workbookViewId="0">
      <selection activeCell="C16" sqref="C16:E16"/>
    </sheetView>
  </sheetViews>
  <sheetFormatPr defaultRowHeight="15.6"/>
  <cols>
    <col min="1" max="1" width="1.88671875" style="266" customWidth="1"/>
    <col min="2" max="2" width="2.5546875" style="266" customWidth="1"/>
    <col min="3" max="3" width="10.88671875" style="266" customWidth="1"/>
    <col min="4" max="4" width="32.44140625" style="266" customWidth="1"/>
    <col min="5" max="5" width="32.5546875" style="266" customWidth="1"/>
    <col min="6" max="6" width="8.44140625" style="266" customWidth="1"/>
    <col min="7" max="7" width="8" style="266" customWidth="1"/>
    <col min="8" max="8" width="12.44140625" style="266" customWidth="1"/>
    <col min="9" max="9" width="6.5546875" style="266" customWidth="1"/>
    <col min="10" max="10" width="7.109375" style="266" customWidth="1"/>
    <col min="11" max="11" width="0.109375" style="266" hidden="1" customWidth="1"/>
    <col min="12" max="256" width="9.109375" style="266"/>
    <col min="257" max="257" width="1.88671875" style="266" customWidth="1"/>
    <col min="258" max="258" width="2.5546875" style="266" customWidth="1"/>
    <col min="259" max="259" width="10.88671875" style="266" customWidth="1"/>
    <col min="260" max="260" width="32.44140625" style="266" customWidth="1"/>
    <col min="261" max="261" width="32.5546875" style="266" customWidth="1"/>
    <col min="262" max="262" width="6.44140625" style="266" customWidth="1"/>
    <col min="263" max="263" width="8" style="266" customWidth="1"/>
    <col min="264" max="264" width="10.44140625" style="266" customWidth="1"/>
    <col min="265" max="265" width="6.5546875" style="266" customWidth="1"/>
    <col min="266" max="266" width="7.109375" style="266" customWidth="1"/>
    <col min="267" max="267" width="0" style="266" hidden="1" customWidth="1"/>
    <col min="268" max="512" width="9.109375" style="266"/>
    <col min="513" max="513" width="1.88671875" style="266" customWidth="1"/>
    <col min="514" max="514" width="2.5546875" style="266" customWidth="1"/>
    <col min="515" max="515" width="10.88671875" style="266" customWidth="1"/>
    <col min="516" max="516" width="32.44140625" style="266" customWidth="1"/>
    <col min="517" max="517" width="32.5546875" style="266" customWidth="1"/>
    <col min="518" max="518" width="6.44140625" style="266" customWidth="1"/>
    <col min="519" max="519" width="8" style="266" customWidth="1"/>
    <col min="520" max="520" width="10.44140625" style="266" customWidth="1"/>
    <col min="521" max="521" width="6.5546875" style="266" customWidth="1"/>
    <col min="522" max="522" width="7.109375" style="266" customWidth="1"/>
    <col min="523" max="523" width="0" style="266" hidden="1" customWidth="1"/>
    <col min="524" max="768" width="9.109375" style="266"/>
    <col min="769" max="769" width="1.88671875" style="266" customWidth="1"/>
    <col min="770" max="770" width="2.5546875" style="266" customWidth="1"/>
    <col min="771" max="771" width="10.88671875" style="266" customWidth="1"/>
    <col min="772" max="772" width="32.44140625" style="266" customWidth="1"/>
    <col min="773" max="773" width="32.5546875" style="266" customWidth="1"/>
    <col min="774" max="774" width="6.44140625" style="266" customWidth="1"/>
    <col min="775" max="775" width="8" style="266" customWidth="1"/>
    <col min="776" max="776" width="10.44140625" style="266" customWidth="1"/>
    <col min="777" max="777" width="6.5546875" style="266" customWidth="1"/>
    <col min="778" max="778" width="7.109375" style="266" customWidth="1"/>
    <col min="779" max="779" width="0" style="266" hidden="1" customWidth="1"/>
    <col min="780" max="1024" width="9.109375" style="266"/>
    <col min="1025" max="1025" width="1.88671875" style="266" customWidth="1"/>
    <col min="1026" max="1026" width="2.5546875" style="266" customWidth="1"/>
    <col min="1027" max="1027" width="10.88671875" style="266" customWidth="1"/>
    <col min="1028" max="1028" width="32.44140625" style="266" customWidth="1"/>
    <col min="1029" max="1029" width="32.5546875" style="266" customWidth="1"/>
    <col min="1030" max="1030" width="6.44140625" style="266" customWidth="1"/>
    <col min="1031" max="1031" width="8" style="266" customWidth="1"/>
    <col min="1032" max="1032" width="10.44140625" style="266" customWidth="1"/>
    <col min="1033" max="1033" width="6.5546875" style="266" customWidth="1"/>
    <col min="1034" max="1034" width="7.109375" style="266" customWidth="1"/>
    <col min="1035" max="1035" width="0" style="266" hidden="1" customWidth="1"/>
    <col min="1036" max="1280" width="9.109375" style="266"/>
    <col min="1281" max="1281" width="1.88671875" style="266" customWidth="1"/>
    <col min="1282" max="1282" width="2.5546875" style="266" customWidth="1"/>
    <col min="1283" max="1283" width="10.88671875" style="266" customWidth="1"/>
    <col min="1284" max="1284" width="32.44140625" style="266" customWidth="1"/>
    <col min="1285" max="1285" width="32.5546875" style="266" customWidth="1"/>
    <col min="1286" max="1286" width="6.44140625" style="266" customWidth="1"/>
    <col min="1287" max="1287" width="8" style="266" customWidth="1"/>
    <col min="1288" max="1288" width="10.44140625" style="266" customWidth="1"/>
    <col min="1289" max="1289" width="6.5546875" style="266" customWidth="1"/>
    <col min="1290" max="1290" width="7.109375" style="266" customWidth="1"/>
    <col min="1291" max="1291" width="0" style="266" hidden="1" customWidth="1"/>
    <col min="1292" max="1536" width="9.109375" style="266"/>
    <col min="1537" max="1537" width="1.88671875" style="266" customWidth="1"/>
    <col min="1538" max="1538" width="2.5546875" style="266" customWidth="1"/>
    <col min="1539" max="1539" width="10.88671875" style="266" customWidth="1"/>
    <col min="1540" max="1540" width="32.44140625" style="266" customWidth="1"/>
    <col min="1541" max="1541" width="32.5546875" style="266" customWidth="1"/>
    <col min="1542" max="1542" width="6.44140625" style="266" customWidth="1"/>
    <col min="1543" max="1543" width="8" style="266" customWidth="1"/>
    <col min="1544" max="1544" width="10.44140625" style="266" customWidth="1"/>
    <col min="1545" max="1545" width="6.5546875" style="266" customWidth="1"/>
    <col min="1546" max="1546" width="7.109375" style="266" customWidth="1"/>
    <col min="1547" max="1547" width="0" style="266" hidden="1" customWidth="1"/>
    <col min="1548" max="1792" width="9.109375" style="266"/>
    <col min="1793" max="1793" width="1.88671875" style="266" customWidth="1"/>
    <col min="1794" max="1794" width="2.5546875" style="266" customWidth="1"/>
    <col min="1795" max="1795" width="10.88671875" style="266" customWidth="1"/>
    <col min="1796" max="1796" width="32.44140625" style="266" customWidth="1"/>
    <col min="1797" max="1797" width="32.5546875" style="266" customWidth="1"/>
    <col min="1798" max="1798" width="6.44140625" style="266" customWidth="1"/>
    <col min="1799" max="1799" width="8" style="266" customWidth="1"/>
    <col min="1800" max="1800" width="10.44140625" style="266" customWidth="1"/>
    <col min="1801" max="1801" width="6.5546875" style="266" customWidth="1"/>
    <col min="1802" max="1802" width="7.109375" style="266" customWidth="1"/>
    <col min="1803" max="1803" width="0" style="266" hidden="1" customWidth="1"/>
    <col min="1804" max="2048" width="9.109375" style="266"/>
    <col min="2049" max="2049" width="1.88671875" style="266" customWidth="1"/>
    <col min="2050" max="2050" width="2.5546875" style="266" customWidth="1"/>
    <col min="2051" max="2051" width="10.88671875" style="266" customWidth="1"/>
    <col min="2052" max="2052" width="32.44140625" style="266" customWidth="1"/>
    <col min="2053" max="2053" width="32.5546875" style="266" customWidth="1"/>
    <col min="2054" max="2054" width="6.44140625" style="266" customWidth="1"/>
    <col min="2055" max="2055" width="8" style="266" customWidth="1"/>
    <col min="2056" max="2056" width="10.44140625" style="266" customWidth="1"/>
    <col min="2057" max="2057" width="6.5546875" style="266" customWidth="1"/>
    <col min="2058" max="2058" width="7.109375" style="266" customWidth="1"/>
    <col min="2059" max="2059" width="0" style="266" hidden="1" customWidth="1"/>
    <col min="2060" max="2304" width="9.109375" style="266"/>
    <col min="2305" max="2305" width="1.88671875" style="266" customWidth="1"/>
    <col min="2306" max="2306" width="2.5546875" style="266" customWidth="1"/>
    <col min="2307" max="2307" width="10.88671875" style="266" customWidth="1"/>
    <col min="2308" max="2308" width="32.44140625" style="266" customWidth="1"/>
    <col min="2309" max="2309" width="32.5546875" style="266" customWidth="1"/>
    <col min="2310" max="2310" width="6.44140625" style="266" customWidth="1"/>
    <col min="2311" max="2311" width="8" style="266" customWidth="1"/>
    <col min="2312" max="2312" width="10.44140625" style="266" customWidth="1"/>
    <col min="2313" max="2313" width="6.5546875" style="266" customWidth="1"/>
    <col min="2314" max="2314" width="7.109375" style="266" customWidth="1"/>
    <col min="2315" max="2315" width="0" style="266" hidden="1" customWidth="1"/>
    <col min="2316" max="2560" width="9.109375" style="266"/>
    <col min="2561" max="2561" width="1.88671875" style="266" customWidth="1"/>
    <col min="2562" max="2562" width="2.5546875" style="266" customWidth="1"/>
    <col min="2563" max="2563" width="10.88671875" style="266" customWidth="1"/>
    <col min="2564" max="2564" width="32.44140625" style="266" customWidth="1"/>
    <col min="2565" max="2565" width="32.5546875" style="266" customWidth="1"/>
    <col min="2566" max="2566" width="6.44140625" style="266" customWidth="1"/>
    <col min="2567" max="2567" width="8" style="266" customWidth="1"/>
    <col min="2568" max="2568" width="10.44140625" style="266" customWidth="1"/>
    <col min="2569" max="2569" width="6.5546875" style="266" customWidth="1"/>
    <col min="2570" max="2570" width="7.109375" style="266" customWidth="1"/>
    <col min="2571" max="2571" width="0" style="266" hidden="1" customWidth="1"/>
    <col min="2572" max="2816" width="9.109375" style="266"/>
    <col min="2817" max="2817" width="1.88671875" style="266" customWidth="1"/>
    <col min="2818" max="2818" width="2.5546875" style="266" customWidth="1"/>
    <col min="2819" max="2819" width="10.88671875" style="266" customWidth="1"/>
    <col min="2820" max="2820" width="32.44140625" style="266" customWidth="1"/>
    <col min="2821" max="2821" width="32.5546875" style="266" customWidth="1"/>
    <col min="2822" max="2822" width="6.44140625" style="266" customWidth="1"/>
    <col min="2823" max="2823" width="8" style="266" customWidth="1"/>
    <col min="2824" max="2824" width="10.44140625" style="266" customWidth="1"/>
    <col min="2825" max="2825" width="6.5546875" style="266" customWidth="1"/>
    <col min="2826" max="2826" width="7.109375" style="266" customWidth="1"/>
    <col min="2827" max="2827" width="0" style="266" hidden="1" customWidth="1"/>
    <col min="2828" max="3072" width="9.109375" style="266"/>
    <col min="3073" max="3073" width="1.88671875" style="266" customWidth="1"/>
    <col min="3074" max="3074" width="2.5546875" style="266" customWidth="1"/>
    <col min="3075" max="3075" width="10.88671875" style="266" customWidth="1"/>
    <col min="3076" max="3076" width="32.44140625" style="266" customWidth="1"/>
    <col min="3077" max="3077" width="32.5546875" style="266" customWidth="1"/>
    <col min="3078" max="3078" width="6.44140625" style="266" customWidth="1"/>
    <col min="3079" max="3079" width="8" style="266" customWidth="1"/>
    <col min="3080" max="3080" width="10.44140625" style="266" customWidth="1"/>
    <col min="3081" max="3081" width="6.5546875" style="266" customWidth="1"/>
    <col min="3082" max="3082" width="7.109375" style="266" customWidth="1"/>
    <col min="3083" max="3083" width="0" style="266" hidden="1" customWidth="1"/>
    <col min="3084" max="3328" width="9.109375" style="266"/>
    <col min="3329" max="3329" width="1.88671875" style="266" customWidth="1"/>
    <col min="3330" max="3330" width="2.5546875" style="266" customWidth="1"/>
    <col min="3331" max="3331" width="10.88671875" style="266" customWidth="1"/>
    <col min="3332" max="3332" width="32.44140625" style="266" customWidth="1"/>
    <col min="3333" max="3333" width="32.5546875" style="266" customWidth="1"/>
    <col min="3334" max="3334" width="6.44140625" style="266" customWidth="1"/>
    <col min="3335" max="3335" width="8" style="266" customWidth="1"/>
    <col min="3336" max="3336" width="10.44140625" style="266" customWidth="1"/>
    <col min="3337" max="3337" width="6.5546875" style="266" customWidth="1"/>
    <col min="3338" max="3338" width="7.109375" style="266" customWidth="1"/>
    <col min="3339" max="3339" width="0" style="266" hidden="1" customWidth="1"/>
    <col min="3340" max="3584" width="9.109375" style="266"/>
    <col min="3585" max="3585" width="1.88671875" style="266" customWidth="1"/>
    <col min="3586" max="3586" width="2.5546875" style="266" customWidth="1"/>
    <col min="3587" max="3587" width="10.88671875" style="266" customWidth="1"/>
    <col min="3588" max="3588" width="32.44140625" style="266" customWidth="1"/>
    <col min="3589" max="3589" width="32.5546875" style="266" customWidth="1"/>
    <col min="3590" max="3590" width="6.44140625" style="266" customWidth="1"/>
    <col min="3591" max="3591" width="8" style="266" customWidth="1"/>
    <col min="3592" max="3592" width="10.44140625" style="266" customWidth="1"/>
    <col min="3593" max="3593" width="6.5546875" style="266" customWidth="1"/>
    <col min="3594" max="3594" width="7.109375" style="266" customWidth="1"/>
    <col min="3595" max="3595" width="0" style="266" hidden="1" customWidth="1"/>
    <col min="3596" max="3840" width="9.109375" style="266"/>
    <col min="3841" max="3841" width="1.88671875" style="266" customWidth="1"/>
    <col min="3842" max="3842" width="2.5546875" style="266" customWidth="1"/>
    <col min="3843" max="3843" width="10.88671875" style="266" customWidth="1"/>
    <col min="3844" max="3844" width="32.44140625" style="266" customWidth="1"/>
    <col min="3845" max="3845" width="32.5546875" style="266" customWidth="1"/>
    <col min="3846" max="3846" width="6.44140625" style="266" customWidth="1"/>
    <col min="3847" max="3847" width="8" style="266" customWidth="1"/>
    <col min="3848" max="3848" width="10.44140625" style="266" customWidth="1"/>
    <col min="3849" max="3849" width="6.5546875" style="266" customWidth="1"/>
    <col min="3850" max="3850" width="7.109375" style="266" customWidth="1"/>
    <col min="3851" max="3851" width="0" style="266" hidden="1" customWidth="1"/>
    <col min="3852" max="4096" width="9.109375" style="266"/>
    <col min="4097" max="4097" width="1.88671875" style="266" customWidth="1"/>
    <col min="4098" max="4098" width="2.5546875" style="266" customWidth="1"/>
    <col min="4099" max="4099" width="10.88671875" style="266" customWidth="1"/>
    <col min="4100" max="4100" width="32.44140625" style="266" customWidth="1"/>
    <col min="4101" max="4101" width="32.5546875" style="266" customWidth="1"/>
    <col min="4102" max="4102" width="6.44140625" style="266" customWidth="1"/>
    <col min="4103" max="4103" width="8" style="266" customWidth="1"/>
    <col min="4104" max="4104" width="10.44140625" style="266" customWidth="1"/>
    <col min="4105" max="4105" width="6.5546875" style="266" customWidth="1"/>
    <col min="4106" max="4106" width="7.109375" style="266" customWidth="1"/>
    <col min="4107" max="4107" width="0" style="266" hidden="1" customWidth="1"/>
    <col min="4108" max="4352" width="9.109375" style="266"/>
    <col min="4353" max="4353" width="1.88671875" style="266" customWidth="1"/>
    <col min="4354" max="4354" width="2.5546875" style="266" customWidth="1"/>
    <col min="4355" max="4355" width="10.88671875" style="266" customWidth="1"/>
    <col min="4356" max="4356" width="32.44140625" style="266" customWidth="1"/>
    <col min="4357" max="4357" width="32.5546875" style="266" customWidth="1"/>
    <col min="4358" max="4358" width="6.44140625" style="266" customWidth="1"/>
    <col min="4359" max="4359" width="8" style="266" customWidth="1"/>
    <col min="4360" max="4360" width="10.44140625" style="266" customWidth="1"/>
    <col min="4361" max="4361" width="6.5546875" style="266" customWidth="1"/>
    <col min="4362" max="4362" width="7.109375" style="266" customWidth="1"/>
    <col min="4363" max="4363" width="0" style="266" hidden="1" customWidth="1"/>
    <col min="4364" max="4608" width="9.109375" style="266"/>
    <col min="4609" max="4609" width="1.88671875" style="266" customWidth="1"/>
    <col min="4610" max="4610" width="2.5546875" style="266" customWidth="1"/>
    <col min="4611" max="4611" width="10.88671875" style="266" customWidth="1"/>
    <col min="4612" max="4612" width="32.44140625" style="266" customWidth="1"/>
    <col min="4613" max="4613" width="32.5546875" style="266" customWidth="1"/>
    <col min="4614" max="4614" width="6.44140625" style="266" customWidth="1"/>
    <col min="4615" max="4615" width="8" style="266" customWidth="1"/>
    <col min="4616" max="4616" width="10.44140625" style="266" customWidth="1"/>
    <col min="4617" max="4617" width="6.5546875" style="266" customWidth="1"/>
    <col min="4618" max="4618" width="7.109375" style="266" customWidth="1"/>
    <col min="4619" max="4619" width="0" style="266" hidden="1" customWidth="1"/>
    <col min="4620" max="4864" width="9.109375" style="266"/>
    <col min="4865" max="4865" width="1.88671875" style="266" customWidth="1"/>
    <col min="4866" max="4866" width="2.5546875" style="266" customWidth="1"/>
    <col min="4867" max="4867" width="10.88671875" style="266" customWidth="1"/>
    <col min="4868" max="4868" width="32.44140625" style="266" customWidth="1"/>
    <col min="4869" max="4869" width="32.5546875" style="266" customWidth="1"/>
    <col min="4870" max="4870" width="6.44140625" style="266" customWidth="1"/>
    <col min="4871" max="4871" width="8" style="266" customWidth="1"/>
    <col min="4872" max="4872" width="10.44140625" style="266" customWidth="1"/>
    <col min="4873" max="4873" width="6.5546875" style="266" customWidth="1"/>
    <col min="4874" max="4874" width="7.109375" style="266" customWidth="1"/>
    <col min="4875" max="4875" width="0" style="266" hidden="1" customWidth="1"/>
    <col min="4876" max="5120" width="9.109375" style="266"/>
    <col min="5121" max="5121" width="1.88671875" style="266" customWidth="1"/>
    <col min="5122" max="5122" width="2.5546875" style="266" customWidth="1"/>
    <col min="5123" max="5123" width="10.88671875" style="266" customWidth="1"/>
    <col min="5124" max="5124" width="32.44140625" style="266" customWidth="1"/>
    <col min="5125" max="5125" width="32.5546875" style="266" customWidth="1"/>
    <col min="5126" max="5126" width="6.44140625" style="266" customWidth="1"/>
    <col min="5127" max="5127" width="8" style="266" customWidth="1"/>
    <col min="5128" max="5128" width="10.44140625" style="266" customWidth="1"/>
    <col min="5129" max="5129" width="6.5546875" style="266" customWidth="1"/>
    <col min="5130" max="5130" width="7.109375" style="266" customWidth="1"/>
    <col min="5131" max="5131" width="0" style="266" hidden="1" customWidth="1"/>
    <col min="5132" max="5376" width="9.109375" style="266"/>
    <col min="5377" max="5377" width="1.88671875" style="266" customWidth="1"/>
    <col min="5378" max="5378" width="2.5546875" style="266" customWidth="1"/>
    <col min="5379" max="5379" width="10.88671875" style="266" customWidth="1"/>
    <col min="5380" max="5380" width="32.44140625" style="266" customWidth="1"/>
    <col min="5381" max="5381" width="32.5546875" style="266" customWidth="1"/>
    <col min="5382" max="5382" width="6.44140625" style="266" customWidth="1"/>
    <col min="5383" max="5383" width="8" style="266" customWidth="1"/>
    <col min="5384" max="5384" width="10.44140625" style="266" customWidth="1"/>
    <col min="5385" max="5385" width="6.5546875" style="266" customWidth="1"/>
    <col min="5386" max="5386" width="7.109375" style="266" customWidth="1"/>
    <col min="5387" max="5387" width="0" style="266" hidden="1" customWidth="1"/>
    <col min="5388" max="5632" width="9.109375" style="266"/>
    <col min="5633" max="5633" width="1.88671875" style="266" customWidth="1"/>
    <col min="5634" max="5634" width="2.5546875" style="266" customWidth="1"/>
    <col min="5635" max="5635" width="10.88671875" style="266" customWidth="1"/>
    <col min="5636" max="5636" width="32.44140625" style="266" customWidth="1"/>
    <col min="5637" max="5637" width="32.5546875" style="266" customWidth="1"/>
    <col min="5638" max="5638" width="6.44140625" style="266" customWidth="1"/>
    <col min="5639" max="5639" width="8" style="266" customWidth="1"/>
    <col min="5640" max="5640" width="10.44140625" style="266" customWidth="1"/>
    <col min="5641" max="5641" width="6.5546875" style="266" customWidth="1"/>
    <col min="5642" max="5642" width="7.109375" style="266" customWidth="1"/>
    <col min="5643" max="5643" width="0" style="266" hidden="1" customWidth="1"/>
    <col min="5644" max="5888" width="9.109375" style="266"/>
    <col min="5889" max="5889" width="1.88671875" style="266" customWidth="1"/>
    <col min="5890" max="5890" width="2.5546875" style="266" customWidth="1"/>
    <col min="5891" max="5891" width="10.88671875" style="266" customWidth="1"/>
    <col min="5892" max="5892" width="32.44140625" style="266" customWidth="1"/>
    <col min="5893" max="5893" width="32.5546875" style="266" customWidth="1"/>
    <col min="5894" max="5894" width="6.44140625" style="266" customWidth="1"/>
    <col min="5895" max="5895" width="8" style="266" customWidth="1"/>
    <col min="5896" max="5896" width="10.44140625" style="266" customWidth="1"/>
    <col min="5897" max="5897" width="6.5546875" style="266" customWidth="1"/>
    <col min="5898" max="5898" width="7.109375" style="266" customWidth="1"/>
    <col min="5899" max="5899" width="0" style="266" hidden="1" customWidth="1"/>
    <col min="5900" max="6144" width="9.109375" style="266"/>
    <col min="6145" max="6145" width="1.88671875" style="266" customWidth="1"/>
    <col min="6146" max="6146" width="2.5546875" style="266" customWidth="1"/>
    <col min="6147" max="6147" width="10.88671875" style="266" customWidth="1"/>
    <col min="6148" max="6148" width="32.44140625" style="266" customWidth="1"/>
    <col min="6149" max="6149" width="32.5546875" style="266" customWidth="1"/>
    <col min="6150" max="6150" width="6.44140625" style="266" customWidth="1"/>
    <col min="6151" max="6151" width="8" style="266" customWidth="1"/>
    <col min="6152" max="6152" width="10.44140625" style="266" customWidth="1"/>
    <col min="6153" max="6153" width="6.5546875" style="266" customWidth="1"/>
    <col min="6154" max="6154" width="7.109375" style="266" customWidth="1"/>
    <col min="6155" max="6155" width="0" style="266" hidden="1" customWidth="1"/>
    <col min="6156" max="6400" width="9.109375" style="266"/>
    <col min="6401" max="6401" width="1.88671875" style="266" customWidth="1"/>
    <col min="6402" max="6402" width="2.5546875" style="266" customWidth="1"/>
    <col min="6403" max="6403" width="10.88671875" style="266" customWidth="1"/>
    <col min="6404" max="6404" width="32.44140625" style="266" customWidth="1"/>
    <col min="6405" max="6405" width="32.5546875" style="266" customWidth="1"/>
    <col min="6406" max="6406" width="6.44140625" style="266" customWidth="1"/>
    <col min="6407" max="6407" width="8" style="266" customWidth="1"/>
    <col min="6408" max="6408" width="10.44140625" style="266" customWidth="1"/>
    <col min="6409" max="6409" width="6.5546875" style="266" customWidth="1"/>
    <col min="6410" max="6410" width="7.109375" style="266" customWidth="1"/>
    <col min="6411" max="6411" width="0" style="266" hidden="1" customWidth="1"/>
    <col min="6412" max="6656" width="9.109375" style="266"/>
    <col min="6657" max="6657" width="1.88671875" style="266" customWidth="1"/>
    <col min="6658" max="6658" width="2.5546875" style="266" customWidth="1"/>
    <col min="6659" max="6659" width="10.88671875" style="266" customWidth="1"/>
    <col min="6660" max="6660" width="32.44140625" style="266" customWidth="1"/>
    <col min="6661" max="6661" width="32.5546875" style="266" customWidth="1"/>
    <col min="6662" max="6662" width="6.44140625" style="266" customWidth="1"/>
    <col min="6663" max="6663" width="8" style="266" customWidth="1"/>
    <col min="6664" max="6664" width="10.44140625" style="266" customWidth="1"/>
    <col min="6665" max="6665" width="6.5546875" style="266" customWidth="1"/>
    <col min="6666" max="6666" width="7.109375" style="266" customWidth="1"/>
    <col min="6667" max="6667" width="0" style="266" hidden="1" customWidth="1"/>
    <col min="6668" max="6912" width="9.109375" style="266"/>
    <col min="6913" max="6913" width="1.88671875" style="266" customWidth="1"/>
    <col min="6914" max="6914" width="2.5546875" style="266" customWidth="1"/>
    <col min="6915" max="6915" width="10.88671875" style="266" customWidth="1"/>
    <col min="6916" max="6916" width="32.44140625" style="266" customWidth="1"/>
    <col min="6917" max="6917" width="32.5546875" style="266" customWidth="1"/>
    <col min="6918" max="6918" width="6.44140625" style="266" customWidth="1"/>
    <col min="6919" max="6919" width="8" style="266" customWidth="1"/>
    <col min="6920" max="6920" width="10.44140625" style="266" customWidth="1"/>
    <col min="6921" max="6921" width="6.5546875" style="266" customWidth="1"/>
    <col min="6922" max="6922" width="7.109375" style="266" customWidth="1"/>
    <col min="6923" max="6923" width="0" style="266" hidden="1" customWidth="1"/>
    <col min="6924" max="7168" width="9.109375" style="266"/>
    <col min="7169" max="7169" width="1.88671875" style="266" customWidth="1"/>
    <col min="7170" max="7170" width="2.5546875" style="266" customWidth="1"/>
    <col min="7171" max="7171" width="10.88671875" style="266" customWidth="1"/>
    <col min="7172" max="7172" width="32.44140625" style="266" customWidth="1"/>
    <col min="7173" max="7173" width="32.5546875" style="266" customWidth="1"/>
    <col min="7174" max="7174" width="6.44140625" style="266" customWidth="1"/>
    <col min="7175" max="7175" width="8" style="266" customWidth="1"/>
    <col min="7176" max="7176" width="10.44140625" style="266" customWidth="1"/>
    <col min="7177" max="7177" width="6.5546875" style="266" customWidth="1"/>
    <col min="7178" max="7178" width="7.109375" style="266" customWidth="1"/>
    <col min="7179" max="7179" width="0" style="266" hidden="1" customWidth="1"/>
    <col min="7180" max="7424" width="9.109375" style="266"/>
    <col min="7425" max="7425" width="1.88671875" style="266" customWidth="1"/>
    <col min="7426" max="7426" width="2.5546875" style="266" customWidth="1"/>
    <col min="7427" max="7427" width="10.88671875" style="266" customWidth="1"/>
    <col min="7428" max="7428" width="32.44140625" style="266" customWidth="1"/>
    <col min="7429" max="7429" width="32.5546875" style="266" customWidth="1"/>
    <col min="7430" max="7430" width="6.44140625" style="266" customWidth="1"/>
    <col min="7431" max="7431" width="8" style="266" customWidth="1"/>
    <col min="7432" max="7432" width="10.44140625" style="266" customWidth="1"/>
    <col min="7433" max="7433" width="6.5546875" style="266" customWidth="1"/>
    <col min="7434" max="7434" width="7.109375" style="266" customWidth="1"/>
    <col min="7435" max="7435" width="0" style="266" hidden="1" customWidth="1"/>
    <col min="7436" max="7680" width="9.109375" style="266"/>
    <col min="7681" max="7681" width="1.88671875" style="266" customWidth="1"/>
    <col min="7682" max="7682" width="2.5546875" style="266" customWidth="1"/>
    <col min="7683" max="7683" width="10.88671875" style="266" customWidth="1"/>
    <col min="7684" max="7684" width="32.44140625" style="266" customWidth="1"/>
    <col min="7685" max="7685" width="32.5546875" style="266" customWidth="1"/>
    <col min="7686" max="7686" width="6.44140625" style="266" customWidth="1"/>
    <col min="7687" max="7687" width="8" style="266" customWidth="1"/>
    <col min="7688" max="7688" width="10.44140625" style="266" customWidth="1"/>
    <col min="7689" max="7689" width="6.5546875" style="266" customWidth="1"/>
    <col min="7690" max="7690" width="7.109375" style="266" customWidth="1"/>
    <col min="7691" max="7691" width="0" style="266" hidden="1" customWidth="1"/>
    <col min="7692" max="7936" width="9.109375" style="266"/>
    <col min="7937" max="7937" width="1.88671875" style="266" customWidth="1"/>
    <col min="7938" max="7938" width="2.5546875" style="266" customWidth="1"/>
    <col min="7939" max="7939" width="10.88671875" style="266" customWidth="1"/>
    <col min="7940" max="7940" width="32.44140625" style="266" customWidth="1"/>
    <col min="7941" max="7941" width="32.5546875" style="266" customWidth="1"/>
    <col min="7942" max="7942" width="6.44140625" style="266" customWidth="1"/>
    <col min="7943" max="7943" width="8" style="266" customWidth="1"/>
    <col min="7944" max="7944" width="10.44140625" style="266" customWidth="1"/>
    <col min="7945" max="7945" width="6.5546875" style="266" customWidth="1"/>
    <col min="7946" max="7946" width="7.109375" style="266" customWidth="1"/>
    <col min="7947" max="7947" width="0" style="266" hidden="1" customWidth="1"/>
    <col min="7948" max="8192" width="9.109375" style="266"/>
    <col min="8193" max="8193" width="1.88671875" style="266" customWidth="1"/>
    <col min="8194" max="8194" width="2.5546875" style="266" customWidth="1"/>
    <col min="8195" max="8195" width="10.88671875" style="266" customWidth="1"/>
    <col min="8196" max="8196" width="32.44140625" style="266" customWidth="1"/>
    <col min="8197" max="8197" width="32.5546875" style="266" customWidth="1"/>
    <col min="8198" max="8198" width="6.44140625" style="266" customWidth="1"/>
    <col min="8199" max="8199" width="8" style="266" customWidth="1"/>
    <col min="8200" max="8200" width="10.44140625" style="266" customWidth="1"/>
    <col min="8201" max="8201" width="6.5546875" style="266" customWidth="1"/>
    <col min="8202" max="8202" width="7.109375" style="266" customWidth="1"/>
    <col min="8203" max="8203" width="0" style="266" hidden="1" customWidth="1"/>
    <col min="8204" max="8448" width="9.109375" style="266"/>
    <col min="8449" max="8449" width="1.88671875" style="266" customWidth="1"/>
    <col min="8450" max="8450" width="2.5546875" style="266" customWidth="1"/>
    <col min="8451" max="8451" width="10.88671875" style="266" customWidth="1"/>
    <col min="8452" max="8452" width="32.44140625" style="266" customWidth="1"/>
    <col min="8453" max="8453" width="32.5546875" style="266" customWidth="1"/>
    <col min="8454" max="8454" width="6.44140625" style="266" customWidth="1"/>
    <col min="8455" max="8455" width="8" style="266" customWidth="1"/>
    <col min="8456" max="8456" width="10.44140625" style="266" customWidth="1"/>
    <col min="8457" max="8457" width="6.5546875" style="266" customWidth="1"/>
    <col min="8458" max="8458" width="7.109375" style="266" customWidth="1"/>
    <col min="8459" max="8459" width="0" style="266" hidden="1" customWidth="1"/>
    <col min="8460" max="8704" width="9.109375" style="266"/>
    <col min="8705" max="8705" width="1.88671875" style="266" customWidth="1"/>
    <col min="8706" max="8706" width="2.5546875" style="266" customWidth="1"/>
    <col min="8707" max="8707" width="10.88671875" style="266" customWidth="1"/>
    <col min="8708" max="8708" width="32.44140625" style="266" customWidth="1"/>
    <col min="8709" max="8709" width="32.5546875" style="266" customWidth="1"/>
    <col min="8710" max="8710" width="6.44140625" style="266" customWidth="1"/>
    <col min="8711" max="8711" width="8" style="266" customWidth="1"/>
    <col min="8712" max="8712" width="10.44140625" style="266" customWidth="1"/>
    <col min="8713" max="8713" width="6.5546875" style="266" customWidth="1"/>
    <col min="8714" max="8714" width="7.109375" style="266" customWidth="1"/>
    <col min="8715" max="8715" width="0" style="266" hidden="1" customWidth="1"/>
    <col min="8716" max="8960" width="9.109375" style="266"/>
    <col min="8961" max="8961" width="1.88671875" style="266" customWidth="1"/>
    <col min="8962" max="8962" width="2.5546875" style="266" customWidth="1"/>
    <col min="8963" max="8963" width="10.88671875" style="266" customWidth="1"/>
    <col min="8964" max="8964" width="32.44140625" style="266" customWidth="1"/>
    <col min="8965" max="8965" width="32.5546875" style="266" customWidth="1"/>
    <col min="8966" max="8966" width="6.44140625" style="266" customWidth="1"/>
    <col min="8967" max="8967" width="8" style="266" customWidth="1"/>
    <col min="8968" max="8968" width="10.44140625" style="266" customWidth="1"/>
    <col min="8969" max="8969" width="6.5546875" style="266" customWidth="1"/>
    <col min="8970" max="8970" width="7.109375" style="266" customWidth="1"/>
    <col min="8971" max="8971" width="0" style="266" hidden="1" customWidth="1"/>
    <col min="8972" max="9216" width="9.109375" style="266"/>
    <col min="9217" max="9217" width="1.88671875" style="266" customWidth="1"/>
    <col min="9218" max="9218" width="2.5546875" style="266" customWidth="1"/>
    <col min="9219" max="9219" width="10.88671875" style="266" customWidth="1"/>
    <col min="9220" max="9220" width="32.44140625" style="266" customWidth="1"/>
    <col min="9221" max="9221" width="32.5546875" style="266" customWidth="1"/>
    <col min="9222" max="9222" width="6.44140625" style="266" customWidth="1"/>
    <col min="9223" max="9223" width="8" style="266" customWidth="1"/>
    <col min="9224" max="9224" width="10.44140625" style="266" customWidth="1"/>
    <col min="9225" max="9225" width="6.5546875" style="266" customWidth="1"/>
    <col min="9226" max="9226" width="7.109375" style="266" customWidth="1"/>
    <col min="9227" max="9227" width="0" style="266" hidden="1" customWidth="1"/>
    <col min="9228" max="9472" width="9.109375" style="266"/>
    <col min="9473" max="9473" width="1.88671875" style="266" customWidth="1"/>
    <col min="9474" max="9474" width="2.5546875" style="266" customWidth="1"/>
    <col min="9475" max="9475" width="10.88671875" style="266" customWidth="1"/>
    <col min="9476" max="9476" width="32.44140625" style="266" customWidth="1"/>
    <col min="9477" max="9477" width="32.5546875" style="266" customWidth="1"/>
    <col min="9478" max="9478" width="6.44140625" style="266" customWidth="1"/>
    <col min="9479" max="9479" width="8" style="266" customWidth="1"/>
    <col min="9480" max="9480" width="10.44140625" style="266" customWidth="1"/>
    <col min="9481" max="9481" width="6.5546875" style="266" customWidth="1"/>
    <col min="9482" max="9482" width="7.109375" style="266" customWidth="1"/>
    <col min="9483" max="9483" width="0" style="266" hidden="1" customWidth="1"/>
    <col min="9484" max="9728" width="9.109375" style="266"/>
    <col min="9729" max="9729" width="1.88671875" style="266" customWidth="1"/>
    <col min="9730" max="9730" width="2.5546875" style="266" customWidth="1"/>
    <col min="9731" max="9731" width="10.88671875" style="266" customWidth="1"/>
    <col min="9732" max="9732" width="32.44140625" style="266" customWidth="1"/>
    <col min="9733" max="9733" width="32.5546875" style="266" customWidth="1"/>
    <col min="9734" max="9734" width="6.44140625" style="266" customWidth="1"/>
    <col min="9735" max="9735" width="8" style="266" customWidth="1"/>
    <col min="9736" max="9736" width="10.44140625" style="266" customWidth="1"/>
    <col min="9737" max="9737" width="6.5546875" style="266" customWidth="1"/>
    <col min="9738" max="9738" width="7.109375" style="266" customWidth="1"/>
    <col min="9739" max="9739" width="0" style="266" hidden="1" customWidth="1"/>
    <col min="9740" max="9984" width="9.109375" style="266"/>
    <col min="9985" max="9985" width="1.88671875" style="266" customWidth="1"/>
    <col min="9986" max="9986" width="2.5546875" style="266" customWidth="1"/>
    <col min="9987" max="9987" width="10.88671875" style="266" customWidth="1"/>
    <col min="9988" max="9988" width="32.44140625" style="266" customWidth="1"/>
    <col min="9989" max="9989" width="32.5546875" style="266" customWidth="1"/>
    <col min="9990" max="9990" width="6.44140625" style="266" customWidth="1"/>
    <col min="9991" max="9991" width="8" style="266" customWidth="1"/>
    <col min="9992" max="9992" width="10.44140625" style="266" customWidth="1"/>
    <col min="9993" max="9993" width="6.5546875" style="266" customWidth="1"/>
    <col min="9994" max="9994" width="7.109375" style="266" customWidth="1"/>
    <col min="9995" max="9995" width="0" style="266" hidden="1" customWidth="1"/>
    <col min="9996" max="10240" width="9.109375" style="266"/>
    <col min="10241" max="10241" width="1.88671875" style="266" customWidth="1"/>
    <col min="10242" max="10242" width="2.5546875" style="266" customWidth="1"/>
    <col min="10243" max="10243" width="10.88671875" style="266" customWidth="1"/>
    <col min="10244" max="10244" width="32.44140625" style="266" customWidth="1"/>
    <col min="10245" max="10245" width="32.5546875" style="266" customWidth="1"/>
    <col min="10246" max="10246" width="6.44140625" style="266" customWidth="1"/>
    <col min="10247" max="10247" width="8" style="266" customWidth="1"/>
    <col min="10248" max="10248" width="10.44140625" style="266" customWidth="1"/>
    <col min="10249" max="10249" width="6.5546875" style="266" customWidth="1"/>
    <col min="10250" max="10250" width="7.109375" style="266" customWidth="1"/>
    <col min="10251" max="10251" width="0" style="266" hidden="1" customWidth="1"/>
    <col min="10252" max="10496" width="9.109375" style="266"/>
    <col min="10497" max="10497" width="1.88671875" style="266" customWidth="1"/>
    <col min="10498" max="10498" width="2.5546875" style="266" customWidth="1"/>
    <col min="10499" max="10499" width="10.88671875" style="266" customWidth="1"/>
    <col min="10500" max="10500" width="32.44140625" style="266" customWidth="1"/>
    <col min="10501" max="10501" width="32.5546875" style="266" customWidth="1"/>
    <col min="10502" max="10502" width="6.44140625" style="266" customWidth="1"/>
    <col min="10503" max="10503" width="8" style="266" customWidth="1"/>
    <col min="10504" max="10504" width="10.44140625" style="266" customWidth="1"/>
    <col min="10505" max="10505" width="6.5546875" style="266" customWidth="1"/>
    <col min="10506" max="10506" width="7.109375" style="266" customWidth="1"/>
    <col min="10507" max="10507" width="0" style="266" hidden="1" customWidth="1"/>
    <col min="10508" max="10752" width="9.109375" style="266"/>
    <col min="10753" max="10753" width="1.88671875" style="266" customWidth="1"/>
    <col min="10754" max="10754" width="2.5546875" style="266" customWidth="1"/>
    <col min="10755" max="10755" width="10.88671875" style="266" customWidth="1"/>
    <col min="10756" max="10756" width="32.44140625" style="266" customWidth="1"/>
    <col min="10757" max="10757" width="32.5546875" style="266" customWidth="1"/>
    <col min="10758" max="10758" width="6.44140625" style="266" customWidth="1"/>
    <col min="10759" max="10759" width="8" style="266" customWidth="1"/>
    <col min="10760" max="10760" width="10.44140625" style="266" customWidth="1"/>
    <col min="10761" max="10761" width="6.5546875" style="266" customWidth="1"/>
    <col min="10762" max="10762" width="7.109375" style="266" customWidth="1"/>
    <col min="10763" max="10763" width="0" style="266" hidden="1" customWidth="1"/>
    <col min="10764" max="11008" width="9.109375" style="266"/>
    <col min="11009" max="11009" width="1.88671875" style="266" customWidth="1"/>
    <col min="11010" max="11010" width="2.5546875" style="266" customWidth="1"/>
    <col min="11011" max="11011" width="10.88671875" style="266" customWidth="1"/>
    <col min="11012" max="11012" width="32.44140625" style="266" customWidth="1"/>
    <col min="11013" max="11013" width="32.5546875" style="266" customWidth="1"/>
    <col min="11014" max="11014" width="6.44140625" style="266" customWidth="1"/>
    <col min="11015" max="11015" width="8" style="266" customWidth="1"/>
    <col min="11016" max="11016" width="10.44140625" style="266" customWidth="1"/>
    <col min="11017" max="11017" width="6.5546875" style="266" customWidth="1"/>
    <col min="11018" max="11018" width="7.109375" style="266" customWidth="1"/>
    <col min="11019" max="11019" width="0" style="266" hidden="1" customWidth="1"/>
    <col min="11020" max="11264" width="9.109375" style="266"/>
    <col min="11265" max="11265" width="1.88671875" style="266" customWidth="1"/>
    <col min="11266" max="11266" width="2.5546875" style="266" customWidth="1"/>
    <col min="11267" max="11267" width="10.88671875" style="266" customWidth="1"/>
    <col min="11268" max="11268" width="32.44140625" style="266" customWidth="1"/>
    <col min="11269" max="11269" width="32.5546875" style="266" customWidth="1"/>
    <col min="11270" max="11270" width="6.44140625" style="266" customWidth="1"/>
    <col min="11271" max="11271" width="8" style="266" customWidth="1"/>
    <col min="11272" max="11272" width="10.44140625" style="266" customWidth="1"/>
    <col min="11273" max="11273" width="6.5546875" style="266" customWidth="1"/>
    <col min="11274" max="11274" width="7.109375" style="266" customWidth="1"/>
    <col min="11275" max="11275" width="0" style="266" hidden="1" customWidth="1"/>
    <col min="11276" max="11520" width="9.109375" style="266"/>
    <col min="11521" max="11521" width="1.88671875" style="266" customWidth="1"/>
    <col min="11522" max="11522" width="2.5546875" style="266" customWidth="1"/>
    <col min="11523" max="11523" width="10.88671875" style="266" customWidth="1"/>
    <col min="11524" max="11524" width="32.44140625" style="266" customWidth="1"/>
    <col min="11525" max="11525" width="32.5546875" style="266" customWidth="1"/>
    <col min="11526" max="11526" width="6.44140625" style="266" customWidth="1"/>
    <col min="11527" max="11527" width="8" style="266" customWidth="1"/>
    <col min="11528" max="11528" width="10.44140625" style="266" customWidth="1"/>
    <col min="11529" max="11529" width="6.5546875" style="266" customWidth="1"/>
    <col min="11530" max="11530" width="7.109375" style="266" customWidth="1"/>
    <col min="11531" max="11531" width="0" style="266" hidden="1" customWidth="1"/>
    <col min="11532" max="11776" width="9.109375" style="266"/>
    <col min="11777" max="11777" width="1.88671875" style="266" customWidth="1"/>
    <col min="11778" max="11778" width="2.5546875" style="266" customWidth="1"/>
    <col min="11779" max="11779" width="10.88671875" style="266" customWidth="1"/>
    <col min="11780" max="11780" width="32.44140625" style="266" customWidth="1"/>
    <col min="11781" max="11781" width="32.5546875" style="266" customWidth="1"/>
    <col min="11782" max="11782" width="6.44140625" style="266" customWidth="1"/>
    <col min="11783" max="11783" width="8" style="266" customWidth="1"/>
    <col min="11784" max="11784" width="10.44140625" style="266" customWidth="1"/>
    <col min="11785" max="11785" width="6.5546875" style="266" customWidth="1"/>
    <col min="11786" max="11786" width="7.109375" style="266" customWidth="1"/>
    <col min="11787" max="11787" width="0" style="266" hidden="1" customWidth="1"/>
    <col min="11788" max="12032" width="9.109375" style="266"/>
    <col min="12033" max="12033" width="1.88671875" style="266" customWidth="1"/>
    <col min="12034" max="12034" width="2.5546875" style="266" customWidth="1"/>
    <col min="12035" max="12035" width="10.88671875" style="266" customWidth="1"/>
    <col min="12036" max="12036" width="32.44140625" style="266" customWidth="1"/>
    <col min="12037" max="12037" width="32.5546875" style="266" customWidth="1"/>
    <col min="12038" max="12038" width="6.44140625" style="266" customWidth="1"/>
    <col min="12039" max="12039" width="8" style="266" customWidth="1"/>
    <col min="12040" max="12040" width="10.44140625" style="266" customWidth="1"/>
    <col min="12041" max="12041" width="6.5546875" style="266" customWidth="1"/>
    <col min="12042" max="12042" width="7.109375" style="266" customWidth="1"/>
    <col min="12043" max="12043" width="0" style="266" hidden="1" customWidth="1"/>
    <col min="12044" max="12288" width="9.109375" style="266"/>
    <col min="12289" max="12289" width="1.88671875" style="266" customWidth="1"/>
    <col min="12290" max="12290" width="2.5546875" style="266" customWidth="1"/>
    <col min="12291" max="12291" width="10.88671875" style="266" customWidth="1"/>
    <col min="12292" max="12292" width="32.44140625" style="266" customWidth="1"/>
    <col min="12293" max="12293" width="32.5546875" style="266" customWidth="1"/>
    <col min="12294" max="12294" width="6.44140625" style="266" customWidth="1"/>
    <col min="12295" max="12295" width="8" style="266" customWidth="1"/>
    <col min="12296" max="12296" width="10.44140625" style="266" customWidth="1"/>
    <col min="12297" max="12297" width="6.5546875" style="266" customWidth="1"/>
    <col min="12298" max="12298" width="7.109375" style="266" customWidth="1"/>
    <col min="12299" max="12299" width="0" style="266" hidden="1" customWidth="1"/>
    <col min="12300" max="12544" width="9.109375" style="266"/>
    <col min="12545" max="12545" width="1.88671875" style="266" customWidth="1"/>
    <col min="12546" max="12546" width="2.5546875" style="266" customWidth="1"/>
    <col min="12547" max="12547" width="10.88671875" style="266" customWidth="1"/>
    <col min="12548" max="12548" width="32.44140625" style="266" customWidth="1"/>
    <col min="12549" max="12549" width="32.5546875" style="266" customWidth="1"/>
    <col min="12550" max="12550" width="6.44140625" style="266" customWidth="1"/>
    <col min="12551" max="12551" width="8" style="266" customWidth="1"/>
    <col min="12552" max="12552" width="10.44140625" style="266" customWidth="1"/>
    <col min="12553" max="12553" width="6.5546875" style="266" customWidth="1"/>
    <col min="12554" max="12554" width="7.109375" style="266" customWidth="1"/>
    <col min="12555" max="12555" width="0" style="266" hidden="1" customWidth="1"/>
    <col min="12556" max="12800" width="9.109375" style="266"/>
    <col min="12801" max="12801" width="1.88671875" style="266" customWidth="1"/>
    <col min="12802" max="12802" width="2.5546875" style="266" customWidth="1"/>
    <col min="12803" max="12803" width="10.88671875" style="266" customWidth="1"/>
    <col min="12804" max="12804" width="32.44140625" style="266" customWidth="1"/>
    <col min="12805" max="12805" width="32.5546875" style="266" customWidth="1"/>
    <col min="12806" max="12806" width="6.44140625" style="266" customWidth="1"/>
    <col min="12807" max="12807" width="8" style="266" customWidth="1"/>
    <col min="12808" max="12808" width="10.44140625" style="266" customWidth="1"/>
    <col min="12809" max="12809" width="6.5546875" style="266" customWidth="1"/>
    <col min="12810" max="12810" width="7.109375" style="266" customWidth="1"/>
    <col min="12811" max="12811" width="0" style="266" hidden="1" customWidth="1"/>
    <col min="12812" max="13056" width="9.109375" style="266"/>
    <col min="13057" max="13057" width="1.88671875" style="266" customWidth="1"/>
    <col min="13058" max="13058" width="2.5546875" style="266" customWidth="1"/>
    <col min="13059" max="13059" width="10.88671875" style="266" customWidth="1"/>
    <col min="13060" max="13060" width="32.44140625" style="266" customWidth="1"/>
    <col min="13061" max="13061" width="32.5546875" style="266" customWidth="1"/>
    <col min="13062" max="13062" width="6.44140625" style="266" customWidth="1"/>
    <col min="13063" max="13063" width="8" style="266" customWidth="1"/>
    <col min="13064" max="13064" width="10.44140625" style="266" customWidth="1"/>
    <col min="13065" max="13065" width="6.5546875" style="266" customWidth="1"/>
    <col min="13066" max="13066" width="7.109375" style="266" customWidth="1"/>
    <col min="13067" max="13067" width="0" style="266" hidden="1" customWidth="1"/>
    <col min="13068" max="13312" width="9.109375" style="266"/>
    <col min="13313" max="13313" width="1.88671875" style="266" customWidth="1"/>
    <col min="13314" max="13314" width="2.5546875" style="266" customWidth="1"/>
    <col min="13315" max="13315" width="10.88671875" style="266" customWidth="1"/>
    <col min="13316" max="13316" width="32.44140625" style="266" customWidth="1"/>
    <col min="13317" max="13317" width="32.5546875" style="266" customWidth="1"/>
    <col min="13318" max="13318" width="6.44140625" style="266" customWidth="1"/>
    <col min="13319" max="13319" width="8" style="266" customWidth="1"/>
    <col min="13320" max="13320" width="10.44140625" style="266" customWidth="1"/>
    <col min="13321" max="13321" width="6.5546875" style="266" customWidth="1"/>
    <col min="13322" max="13322" width="7.109375" style="266" customWidth="1"/>
    <col min="13323" max="13323" width="0" style="266" hidden="1" customWidth="1"/>
    <col min="13324" max="13568" width="9.109375" style="266"/>
    <col min="13569" max="13569" width="1.88671875" style="266" customWidth="1"/>
    <col min="13570" max="13570" width="2.5546875" style="266" customWidth="1"/>
    <col min="13571" max="13571" width="10.88671875" style="266" customWidth="1"/>
    <col min="13572" max="13572" width="32.44140625" style="266" customWidth="1"/>
    <col min="13573" max="13573" width="32.5546875" style="266" customWidth="1"/>
    <col min="13574" max="13574" width="6.44140625" style="266" customWidth="1"/>
    <col min="13575" max="13575" width="8" style="266" customWidth="1"/>
    <col min="13576" max="13576" width="10.44140625" style="266" customWidth="1"/>
    <col min="13577" max="13577" width="6.5546875" style="266" customWidth="1"/>
    <col min="13578" max="13578" width="7.109375" style="266" customWidth="1"/>
    <col min="13579" max="13579" width="0" style="266" hidden="1" customWidth="1"/>
    <col min="13580" max="13824" width="9.109375" style="266"/>
    <col min="13825" max="13825" width="1.88671875" style="266" customWidth="1"/>
    <col min="13826" max="13826" width="2.5546875" style="266" customWidth="1"/>
    <col min="13827" max="13827" width="10.88671875" style="266" customWidth="1"/>
    <col min="13828" max="13828" width="32.44140625" style="266" customWidth="1"/>
    <col min="13829" max="13829" width="32.5546875" style="266" customWidth="1"/>
    <col min="13830" max="13830" width="6.44140625" style="266" customWidth="1"/>
    <col min="13831" max="13831" width="8" style="266" customWidth="1"/>
    <col min="13832" max="13832" width="10.44140625" style="266" customWidth="1"/>
    <col min="13833" max="13833" width="6.5546875" style="266" customWidth="1"/>
    <col min="13834" max="13834" width="7.109375" style="266" customWidth="1"/>
    <col min="13835" max="13835" width="0" style="266" hidden="1" customWidth="1"/>
    <col min="13836" max="14080" width="9.109375" style="266"/>
    <col min="14081" max="14081" width="1.88671875" style="266" customWidth="1"/>
    <col min="14082" max="14082" width="2.5546875" style="266" customWidth="1"/>
    <col min="14083" max="14083" width="10.88671875" style="266" customWidth="1"/>
    <col min="14084" max="14084" width="32.44140625" style="266" customWidth="1"/>
    <col min="14085" max="14085" width="32.5546875" style="266" customWidth="1"/>
    <col min="14086" max="14086" width="6.44140625" style="266" customWidth="1"/>
    <col min="14087" max="14087" width="8" style="266" customWidth="1"/>
    <col min="14088" max="14088" width="10.44140625" style="266" customWidth="1"/>
    <col min="14089" max="14089" width="6.5546875" style="266" customWidth="1"/>
    <col min="14090" max="14090" width="7.109375" style="266" customWidth="1"/>
    <col min="14091" max="14091" width="0" style="266" hidden="1" customWidth="1"/>
    <col min="14092" max="14336" width="9.109375" style="266"/>
    <col min="14337" max="14337" width="1.88671875" style="266" customWidth="1"/>
    <col min="14338" max="14338" width="2.5546875" style="266" customWidth="1"/>
    <col min="14339" max="14339" width="10.88671875" style="266" customWidth="1"/>
    <col min="14340" max="14340" width="32.44140625" style="266" customWidth="1"/>
    <col min="14341" max="14341" width="32.5546875" style="266" customWidth="1"/>
    <col min="14342" max="14342" width="6.44140625" style="266" customWidth="1"/>
    <col min="14343" max="14343" width="8" style="266" customWidth="1"/>
    <col min="14344" max="14344" width="10.44140625" style="266" customWidth="1"/>
    <col min="14345" max="14345" width="6.5546875" style="266" customWidth="1"/>
    <col min="14346" max="14346" width="7.109375" style="266" customWidth="1"/>
    <col min="14347" max="14347" width="0" style="266" hidden="1" customWidth="1"/>
    <col min="14348" max="14592" width="9.109375" style="266"/>
    <col min="14593" max="14593" width="1.88671875" style="266" customWidth="1"/>
    <col min="14594" max="14594" width="2.5546875" style="266" customWidth="1"/>
    <col min="14595" max="14595" width="10.88671875" style="266" customWidth="1"/>
    <col min="14596" max="14596" width="32.44140625" style="266" customWidth="1"/>
    <col min="14597" max="14597" width="32.5546875" style="266" customWidth="1"/>
    <col min="14598" max="14598" width="6.44140625" style="266" customWidth="1"/>
    <col min="14599" max="14599" width="8" style="266" customWidth="1"/>
    <col min="14600" max="14600" width="10.44140625" style="266" customWidth="1"/>
    <col min="14601" max="14601" width="6.5546875" style="266" customWidth="1"/>
    <col min="14602" max="14602" width="7.109375" style="266" customWidth="1"/>
    <col min="14603" max="14603" width="0" style="266" hidden="1" customWidth="1"/>
    <col min="14604" max="14848" width="9.109375" style="266"/>
    <col min="14849" max="14849" width="1.88671875" style="266" customWidth="1"/>
    <col min="14850" max="14850" width="2.5546875" style="266" customWidth="1"/>
    <col min="14851" max="14851" width="10.88671875" style="266" customWidth="1"/>
    <col min="14852" max="14852" width="32.44140625" style="266" customWidth="1"/>
    <col min="14853" max="14853" width="32.5546875" style="266" customWidth="1"/>
    <col min="14854" max="14854" width="6.44140625" style="266" customWidth="1"/>
    <col min="14855" max="14855" width="8" style="266" customWidth="1"/>
    <col min="14856" max="14856" width="10.44140625" style="266" customWidth="1"/>
    <col min="14857" max="14857" width="6.5546875" style="266" customWidth="1"/>
    <col min="14858" max="14858" width="7.109375" style="266" customWidth="1"/>
    <col min="14859" max="14859" width="0" style="266" hidden="1" customWidth="1"/>
    <col min="14860" max="15104" width="9.109375" style="266"/>
    <col min="15105" max="15105" width="1.88671875" style="266" customWidth="1"/>
    <col min="15106" max="15106" width="2.5546875" style="266" customWidth="1"/>
    <col min="15107" max="15107" width="10.88671875" style="266" customWidth="1"/>
    <col min="15108" max="15108" width="32.44140625" style="266" customWidth="1"/>
    <col min="15109" max="15109" width="32.5546875" style="266" customWidth="1"/>
    <col min="15110" max="15110" width="6.44140625" style="266" customWidth="1"/>
    <col min="15111" max="15111" width="8" style="266" customWidth="1"/>
    <col min="15112" max="15112" width="10.44140625" style="266" customWidth="1"/>
    <col min="15113" max="15113" width="6.5546875" style="266" customWidth="1"/>
    <col min="15114" max="15114" width="7.109375" style="266" customWidth="1"/>
    <col min="15115" max="15115" width="0" style="266" hidden="1" customWidth="1"/>
    <col min="15116" max="15360" width="9.109375" style="266"/>
    <col min="15361" max="15361" width="1.88671875" style="266" customWidth="1"/>
    <col min="15362" max="15362" width="2.5546875" style="266" customWidth="1"/>
    <col min="15363" max="15363" width="10.88671875" style="266" customWidth="1"/>
    <col min="15364" max="15364" width="32.44140625" style="266" customWidth="1"/>
    <col min="15365" max="15365" width="32.5546875" style="266" customWidth="1"/>
    <col min="15366" max="15366" width="6.44140625" style="266" customWidth="1"/>
    <col min="15367" max="15367" width="8" style="266" customWidth="1"/>
    <col min="15368" max="15368" width="10.44140625" style="266" customWidth="1"/>
    <col min="15369" max="15369" width="6.5546875" style="266" customWidth="1"/>
    <col min="15370" max="15370" width="7.109375" style="266" customWidth="1"/>
    <col min="15371" max="15371" width="0" style="266" hidden="1" customWidth="1"/>
    <col min="15372" max="15616" width="9.109375" style="266"/>
    <col min="15617" max="15617" width="1.88671875" style="266" customWidth="1"/>
    <col min="15618" max="15618" width="2.5546875" style="266" customWidth="1"/>
    <col min="15619" max="15619" width="10.88671875" style="266" customWidth="1"/>
    <col min="15620" max="15620" width="32.44140625" style="266" customWidth="1"/>
    <col min="15621" max="15621" width="32.5546875" style="266" customWidth="1"/>
    <col min="15622" max="15622" width="6.44140625" style="266" customWidth="1"/>
    <col min="15623" max="15623" width="8" style="266" customWidth="1"/>
    <col min="15624" max="15624" width="10.44140625" style="266" customWidth="1"/>
    <col min="15625" max="15625" width="6.5546875" style="266" customWidth="1"/>
    <col min="15626" max="15626" width="7.109375" style="266" customWidth="1"/>
    <col min="15627" max="15627" width="0" style="266" hidden="1" customWidth="1"/>
    <col min="15628" max="15872" width="9.109375" style="266"/>
    <col min="15873" max="15873" width="1.88671875" style="266" customWidth="1"/>
    <col min="15874" max="15874" width="2.5546875" style="266" customWidth="1"/>
    <col min="15875" max="15875" width="10.88671875" style="266" customWidth="1"/>
    <col min="15876" max="15876" width="32.44140625" style="266" customWidth="1"/>
    <col min="15877" max="15877" width="32.5546875" style="266" customWidth="1"/>
    <col min="15878" max="15878" width="6.44140625" style="266" customWidth="1"/>
    <col min="15879" max="15879" width="8" style="266" customWidth="1"/>
    <col min="15880" max="15880" width="10.44140625" style="266" customWidth="1"/>
    <col min="15881" max="15881" width="6.5546875" style="266" customWidth="1"/>
    <col min="15882" max="15882" width="7.109375" style="266" customWidth="1"/>
    <col min="15883" max="15883" width="0" style="266" hidden="1" customWidth="1"/>
    <col min="15884" max="16128" width="9.109375" style="266"/>
    <col min="16129" max="16129" width="1.88671875" style="266" customWidth="1"/>
    <col min="16130" max="16130" width="2.5546875" style="266" customWidth="1"/>
    <col min="16131" max="16131" width="10.88671875" style="266" customWidth="1"/>
    <col min="16132" max="16132" width="32.44140625" style="266" customWidth="1"/>
    <col min="16133" max="16133" width="32.5546875" style="266" customWidth="1"/>
    <col min="16134" max="16134" width="6.44140625" style="266" customWidth="1"/>
    <col min="16135" max="16135" width="8" style="266" customWidth="1"/>
    <col min="16136" max="16136" width="10.44140625" style="266" customWidth="1"/>
    <col min="16137" max="16137" width="6.5546875" style="266" customWidth="1"/>
    <col min="16138" max="16138" width="7.109375" style="266" customWidth="1"/>
    <col min="16139" max="16139" width="0" style="266" hidden="1" customWidth="1"/>
    <col min="16140" max="16384" width="9.109375" style="266"/>
  </cols>
  <sheetData>
    <row r="1" spans="1:14" s="223" customFormat="1" ht="14.25" customHeight="1">
      <c r="A1" s="815" t="s">
        <v>170</v>
      </c>
      <c r="B1" s="815"/>
      <c r="C1" s="815"/>
      <c r="D1" s="815"/>
      <c r="E1" s="815"/>
      <c r="F1" s="815"/>
      <c r="G1" s="815"/>
      <c r="H1" s="815"/>
      <c r="I1" s="815"/>
      <c r="J1" s="815"/>
    </row>
    <row r="2" spans="1:14" s="223" customFormat="1" ht="11.4" customHeight="1">
      <c r="A2" s="815" t="s">
        <v>171</v>
      </c>
      <c r="B2" s="815"/>
      <c r="C2" s="815"/>
      <c r="D2" s="815"/>
      <c r="E2" s="815"/>
      <c r="F2" s="815"/>
      <c r="G2" s="815"/>
      <c r="H2" s="815"/>
      <c r="I2" s="815"/>
      <c r="J2" s="815"/>
    </row>
    <row r="3" spans="1:14" s="223" customFormat="1" ht="7.35" customHeight="1" thickBot="1">
      <c r="A3" s="224"/>
      <c r="B3" s="815"/>
      <c r="C3" s="815"/>
      <c r="D3" s="815"/>
      <c r="E3" s="815"/>
      <c r="F3" s="815"/>
      <c r="G3" s="815"/>
      <c r="H3" s="815"/>
      <c r="I3" s="815"/>
      <c r="J3" s="815"/>
    </row>
    <row r="4" spans="1:14" s="223" customFormat="1" ht="16.350000000000001" customHeight="1">
      <c r="B4" s="816" t="s">
        <v>123</v>
      </c>
      <c r="C4" s="817"/>
      <c r="D4" s="818"/>
      <c r="E4" s="819" t="s">
        <v>124</v>
      </c>
      <c r="F4" s="820"/>
      <c r="G4" s="820"/>
      <c r="H4" s="820"/>
      <c r="I4" s="820"/>
      <c r="J4" s="821"/>
    </row>
    <row r="5" spans="1:14" s="223" customFormat="1" ht="16.350000000000001" customHeight="1">
      <c r="B5" s="809" t="s">
        <v>125</v>
      </c>
      <c r="C5" s="810"/>
      <c r="D5" s="811"/>
      <c r="E5" s="812" t="s">
        <v>7</v>
      </c>
      <c r="F5" s="813"/>
      <c r="G5" s="813"/>
      <c r="H5" s="813"/>
      <c r="I5" s="813"/>
      <c r="J5" s="814"/>
    </row>
    <row r="6" spans="1:14" s="223" customFormat="1" ht="14.4" customHeight="1">
      <c r="B6" s="794" t="s">
        <v>172</v>
      </c>
      <c r="C6" s="795"/>
      <c r="D6" s="796"/>
      <c r="E6" s="225" t="s">
        <v>169</v>
      </c>
      <c r="F6" s="226"/>
      <c r="G6" s="226"/>
      <c r="H6" s="226"/>
      <c r="I6" s="226"/>
      <c r="J6" s="227"/>
    </row>
    <row r="7" spans="1:14" s="223" customFormat="1" ht="18" customHeight="1">
      <c r="B7" s="794" t="s">
        <v>173</v>
      </c>
      <c r="C7" s="795"/>
      <c r="D7" s="796"/>
      <c r="E7" s="225" t="s">
        <v>141</v>
      </c>
      <c r="F7" s="226"/>
      <c r="G7" s="226"/>
      <c r="H7" s="226"/>
      <c r="I7" s="226"/>
      <c r="J7" s="227"/>
    </row>
    <row r="8" spans="1:14" s="223" customFormat="1" ht="14.4" customHeight="1">
      <c r="B8" s="797" t="s">
        <v>127</v>
      </c>
      <c r="C8" s="798"/>
      <c r="D8" s="799"/>
      <c r="E8" s="800" t="s">
        <v>128</v>
      </c>
      <c r="F8" s="801"/>
      <c r="G8" s="801"/>
      <c r="H8" s="801"/>
      <c r="I8" s="801"/>
      <c r="J8" s="802"/>
    </row>
    <row r="9" spans="1:14" s="223" customFormat="1" ht="16.350000000000001" customHeight="1" thickBot="1">
      <c r="B9" s="803" t="s">
        <v>129</v>
      </c>
      <c r="C9" s="804"/>
      <c r="D9" s="805"/>
      <c r="E9" s="806" t="s">
        <v>142</v>
      </c>
      <c r="F9" s="807"/>
      <c r="G9" s="807"/>
      <c r="H9" s="807"/>
      <c r="I9" s="807"/>
      <c r="J9" s="808"/>
    </row>
    <row r="10" spans="1:14" s="223" customFormat="1" ht="15" customHeight="1" thickBot="1">
      <c r="B10" s="778" t="s">
        <v>130</v>
      </c>
      <c r="C10" s="779"/>
      <c r="D10" s="780"/>
      <c r="E10" s="228" t="e">
        <f>'nie dot 1'!#REF!</f>
        <v>#REF!</v>
      </c>
      <c r="F10" s="781" t="s">
        <v>131</v>
      </c>
      <c r="G10" s="779"/>
      <c r="H10" s="779"/>
      <c r="I10" s="780"/>
      <c r="J10" s="229" t="e">
        <f>'nie dot 1'!#REF!</f>
        <v>#REF!</v>
      </c>
    </row>
    <row r="11" spans="1:14" s="223" customFormat="1">
      <c r="B11" s="782" t="s">
        <v>174</v>
      </c>
      <c r="C11" s="783"/>
      <c r="D11" s="783"/>
      <c r="E11" s="783"/>
      <c r="F11" s="783"/>
      <c r="G11" s="783"/>
      <c r="H11" s="783"/>
      <c r="I11" s="783"/>
      <c r="J11" s="784"/>
    </row>
    <row r="12" spans="1:14" s="223" customFormat="1" ht="14.1" customHeight="1">
      <c r="B12" s="785" t="s">
        <v>175</v>
      </c>
      <c r="C12" s="786"/>
      <c r="D12" s="786"/>
      <c r="E12" s="787"/>
      <c r="F12" s="791" t="s">
        <v>132</v>
      </c>
      <c r="G12" s="739"/>
      <c r="H12" s="792" t="s">
        <v>153</v>
      </c>
      <c r="I12" s="739" t="s">
        <v>116</v>
      </c>
      <c r="J12" s="740"/>
    </row>
    <row r="13" spans="1:14" s="223" customFormat="1" ht="12.6" customHeight="1" thickBot="1">
      <c r="B13" s="788"/>
      <c r="C13" s="789"/>
      <c r="D13" s="789"/>
      <c r="E13" s="790"/>
      <c r="F13" s="230" t="s">
        <v>133</v>
      </c>
      <c r="G13" s="231" t="s">
        <v>121</v>
      </c>
      <c r="H13" s="793"/>
      <c r="I13" s="232" t="s">
        <v>133</v>
      </c>
      <c r="J13" s="233" t="s">
        <v>121</v>
      </c>
    </row>
    <row r="14" spans="1:14" s="234" customFormat="1" ht="28.5" customHeight="1">
      <c r="B14" s="766" t="s">
        <v>176</v>
      </c>
      <c r="C14" s="767"/>
      <c r="D14" s="767"/>
      <c r="E14" s="768"/>
      <c r="F14" s="773" t="s">
        <v>203</v>
      </c>
      <c r="G14" s="776"/>
      <c r="H14" s="776"/>
      <c r="I14" s="776"/>
      <c r="J14" s="777"/>
      <c r="N14" s="234" t="s">
        <v>32</v>
      </c>
    </row>
    <row r="15" spans="1:14" s="234" customFormat="1" ht="15.6" customHeight="1">
      <c r="B15" s="235" t="s">
        <v>31</v>
      </c>
      <c r="C15" s="769" t="s">
        <v>177</v>
      </c>
      <c r="D15" s="769"/>
      <c r="E15" s="769"/>
      <c r="F15" s="236">
        <f>'nie dot 1'!G26+'nie dot 1'!G27</f>
        <v>30</v>
      </c>
      <c r="G15" s="50" t="e">
        <f>F15/$E$10</f>
        <v>#REF!</v>
      </c>
      <c r="H15" s="238" t="s">
        <v>204</v>
      </c>
      <c r="I15" s="236">
        <f>'nie dot 1'!F26+'nie dot 1'!F27</f>
        <v>4</v>
      </c>
      <c r="J15" s="55" t="e">
        <f>I15/$J$10</f>
        <v>#REF!</v>
      </c>
    </row>
    <row r="16" spans="1:14" s="234" customFormat="1" ht="39" customHeight="1">
      <c r="B16" s="235" t="s">
        <v>33</v>
      </c>
      <c r="C16" s="770" t="s">
        <v>178</v>
      </c>
      <c r="D16" s="771"/>
      <c r="E16" s="772"/>
      <c r="F16" s="773" t="s">
        <v>202</v>
      </c>
      <c r="G16" s="774"/>
      <c r="H16" s="774"/>
      <c r="I16" s="774"/>
      <c r="J16" s="775"/>
    </row>
    <row r="17" spans="2:10" s="234" customFormat="1" ht="30" customHeight="1">
      <c r="B17" s="235" t="s">
        <v>34</v>
      </c>
      <c r="C17" s="770" t="s">
        <v>179</v>
      </c>
      <c r="D17" s="771"/>
      <c r="E17" s="772"/>
      <c r="F17" s="773" t="s">
        <v>203</v>
      </c>
      <c r="G17" s="776"/>
      <c r="H17" s="776"/>
      <c r="I17" s="776"/>
      <c r="J17" s="777"/>
    </row>
    <row r="18" spans="2:10" s="234" customFormat="1" ht="20.100000000000001" customHeight="1">
      <c r="B18" s="724" t="s">
        <v>180</v>
      </c>
      <c r="C18" s="725"/>
      <c r="D18" s="725"/>
      <c r="E18" s="726"/>
      <c r="F18" s="236">
        <f>'nie dot 1'!G21</f>
        <v>120</v>
      </c>
      <c r="G18" s="50" t="e">
        <f>F18/$E$10</f>
        <v>#REF!</v>
      </c>
      <c r="H18" s="269" t="s">
        <v>118</v>
      </c>
      <c r="I18" s="236">
        <f>'nie dot 1'!F21</f>
        <v>5</v>
      </c>
      <c r="J18" s="55" t="e">
        <f t="shared" ref="J18:J39" si="0">I18/$J$10</f>
        <v>#REF!</v>
      </c>
    </row>
    <row r="19" spans="2:10" s="234" customFormat="1" ht="20.100000000000001" customHeight="1">
      <c r="B19" s="724" t="s">
        <v>181</v>
      </c>
      <c r="C19" s="725"/>
      <c r="D19" s="725"/>
      <c r="E19" s="726"/>
      <c r="F19" s="236">
        <f>'nie dot 1'!G29</f>
        <v>60</v>
      </c>
      <c r="G19" s="50" t="e">
        <f>F19/$E$10</f>
        <v>#REF!</v>
      </c>
      <c r="H19" s="269" t="s">
        <v>120</v>
      </c>
      <c r="I19" s="236">
        <f>'nie dot 1'!F29</f>
        <v>0</v>
      </c>
      <c r="J19" s="55" t="e">
        <f t="shared" si="0"/>
        <v>#REF!</v>
      </c>
    </row>
    <row r="20" spans="2:10" s="234" customFormat="1" ht="20.100000000000001" customHeight="1">
      <c r="B20" s="724" t="s">
        <v>182</v>
      </c>
      <c r="C20" s="725"/>
      <c r="D20" s="725"/>
      <c r="E20" s="726"/>
      <c r="F20" s="236">
        <f>'nie dot 1'!G22</f>
        <v>15</v>
      </c>
      <c r="G20" s="50" t="e">
        <f>F20/$E$10</f>
        <v>#REF!</v>
      </c>
      <c r="H20" s="269" t="s">
        <v>119</v>
      </c>
      <c r="I20" s="236">
        <f>'nie dot 1'!F22</f>
        <v>2</v>
      </c>
      <c r="J20" s="55" t="e">
        <f t="shared" si="0"/>
        <v>#REF!</v>
      </c>
    </row>
    <row r="21" spans="2:10" s="234" customFormat="1" ht="26.4">
      <c r="B21" s="748" t="s">
        <v>101</v>
      </c>
      <c r="C21" s="749"/>
      <c r="D21" s="749"/>
      <c r="E21" s="753"/>
      <c r="F21" s="236">
        <f>'nie dot 1'!G187</f>
        <v>60</v>
      </c>
      <c r="G21" s="50" t="e">
        <f>F21/$E$10</f>
        <v>#REF!</v>
      </c>
      <c r="H21" s="269" t="s">
        <v>207</v>
      </c>
      <c r="I21" s="236">
        <f>'nie dot 1'!F187</f>
        <v>4</v>
      </c>
      <c r="J21" s="55" t="e">
        <f t="shared" si="0"/>
        <v>#REF!</v>
      </c>
    </row>
    <row r="22" spans="2:10" s="234" customFormat="1" ht="28.5" customHeight="1">
      <c r="B22" s="724" t="s">
        <v>183</v>
      </c>
      <c r="C22" s="725"/>
      <c r="D22" s="725"/>
      <c r="E22" s="726"/>
      <c r="F22" s="236" t="s">
        <v>117</v>
      </c>
      <c r="G22" s="237" t="s">
        <v>117</v>
      </c>
      <c r="H22" s="269" t="s">
        <v>205</v>
      </c>
      <c r="I22" s="239">
        <f>'nie dot 1'!F188</f>
        <v>4</v>
      </c>
      <c r="J22" s="55" t="e">
        <f t="shared" si="0"/>
        <v>#REF!</v>
      </c>
    </row>
    <row r="23" spans="2:10" s="234" customFormat="1" ht="27" thickBot="1">
      <c r="B23" s="757" t="s">
        <v>184</v>
      </c>
      <c r="C23" s="758"/>
      <c r="D23" s="758"/>
      <c r="E23" s="759"/>
      <c r="F23" s="240" t="s">
        <v>117</v>
      </c>
      <c r="G23" s="241" t="s">
        <v>117</v>
      </c>
      <c r="H23" s="268" t="s">
        <v>206</v>
      </c>
      <c r="I23" s="242">
        <f>'nie dot 1'!F189</f>
        <v>10</v>
      </c>
      <c r="J23" s="56" t="e">
        <f t="shared" si="0"/>
        <v>#REF!</v>
      </c>
    </row>
    <row r="24" spans="2:10" s="234" customFormat="1" ht="5.4" customHeight="1">
      <c r="B24" s="760"/>
      <c r="C24" s="761"/>
      <c r="D24" s="761"/>
      <c r="E24" s="761"/>
      <c r="F24" s="761"/>
      <c r="G24" s="761"/>
      <c r="H24" s="761"/>
      <c r="I24" s="761"/>
      <c r="J24" s="762"/>
    </row>
    <row r="25" spans="2:10" s="234" customFormat="1" ht="20.100000000000001" customHeight="1">
      <c r="B25" s="748" t="s">
        <v>185</v>
      </c>
      <c r="C25" s="749"/>
      <c r="D25" s="749"/>
      <c r="E25" s="749"/>
      <c r="F25" s="236">
        <f>F18+F19</f>
        <v>180</v>
      </c>
      <c r="G25" s="50" t="e">
        <f>F25/$E$10</f>
        <v>#REF!</v>
      </c>
      <c r="H25" s="238"/>
      <c r="I25" s="236">
        <f>I18+I19</f>
        <v>5</v>
      </c>
      <c r="J25" s="55" t="e">
        <f t="shared" si="0"/>
        <v>#REF!</v>
      </c>
    </row>
    <row r="26" spans="2:10" s="234" customFormat="1" ht="5.0999999999999996" customHeight="1">
      <c r="B26" s="763"/>
      <c r="C26" s="764"/>
      <c r="D26" s="764"/>
      <c r="E26" s="764"/>
      <c r="F26" s="764"/>
      <c r="G26" s="764"/>
      <c r="H26" s="764"/>
      <c r="I26" s="764"/>
      <c r="J26" s="765"/>
    </row>
    <row r="27" spans="2:10" s="234" customFormat="1" ht="20.100000000000001" customHeight="1">
      <c r="B27" s="724" t="s">
        <v>136</v>
      </c>
      <c r="C27" s="725"/>
      <c r="D27" s="725"/>
      <c r="E27" s="726"/>
      <c r="F27" s="248">
        <f>F33</f>
        <v>450</v>
      </c>
      <c r="G27" s="50" t="e">
        <f>F27/$E$10</f>
        <v>#REF!</v>
      </c>
      <c r="H27" s="244"/>
      <c r="I27" s="248">
        <f>I33-I23</f>
        <v>55</v>
      </c>
      <c r="J27" s="55" t="e">
        <f t="shared" si="0"/>
        <v>#REF!</v>
      </c>
    </row>
    <row r="28" spans="2:10" s="234" customFormat="1" ht="5.0999999999999996" customHeight="1">
      <c r="B28" s="245"/>
      <c r="C28" s="246"/>
      <c r="D28" s="246"/>
      <c r="E28" s="246"/>
      <c r="F28" s="246"/>
      <c r="G28" s="246"/>
      <c r="H28" s="246"/>
      <c r="I28" s="246"/>
      <c r="J28" s="247"/>
    </row>
    <row r="29" spans="2:10" s="234" customFormat="1" ht="20.100000000000001" customHeight="1">
      <c r="B29" s="724" t="s">
        <v>186</v>
      </c>
      <c r="C29" s="725"/>
      <c r="D29" s="725"/>
      <c r="E29" s="726"/>
      <c r="F29" s="248">
        <f>'nie dot 1'!G79</f>
        <v>330</v>
      </c>
      <c r="G29" s="50" t="e">
        <f>F29/$E$10</f>
        <v>#REF!</v>
      </c>
      <c r="H29" s="249"/>
      <c r="I29" s="248">
        <f>'nie dot 1'!F79</f>
        <v>39</v>
      </c>
      <c r="J29" s="55" t="e">
        <f t="shared" si="0"/>
        <v>#REF!</v>
      </c>
    </row>
    <row r="30" spans="2:10" s="234" customFormat="1" ht="4.3499999999999996" customHeight="1">
      <c r="B30" s="738"/>
      <c r="C30" s="739"/>
      <c r="D30" s="739"/>
      <c r="E30" s="739"/>
      <c r="F30" s="739"/>
      <c r="G30" s="739"/>
      <c r="H30" s="739"/>
      <c r="I30" s="739"/>
      <c r="J30" s="740"/>
    </row>
    <row r="31" spans="2:10" s="234" customFormat="1" ht="20.100000000000001" customHeight="1">
      <c r="B31" s="724" t="s">
        <v>135</v>
      </c>
      <c r="C31" s="725"/>
      <c r="D31" s="725"/>
      <c r="E31" s="726"/>
      <c r="F31" s="248">
        <f>'nie dot 1'!G137</f>
        <v>690</v>
      </c>
      <c r="G31" s="50" t="e">
        <f>F31/$E$10</f>
        <v>#REF!</v>
      </c>
      <c r="H31" s="250"/>
      <c r="I31" s="248">
        <f>'nie dot 1'!F137</f>
        <v>56</v>
      </c>
      <c r="J31" s="55" t="e">
        <f t="shared" si="0"/>
        <v>#REF!</v>
      </c>
    </row>
    <row r="32" spans="2:10" s="234" customFormat="1" ht="5.0999999999999996" customHeight="1">
      <c r="B32" s="738"/>
      <c r="C32" s="739"/>
      <c r="D32" s="739"/>
      <c r="E32" s="739"/>
      <c r="F32" s="739"/>
      <c r="G32" s="739"/>
      <c r="H32" s="739"/>
      <c r="I32" s="739"/>
      <c r="J32" s="740"/>
    </row>
    <row r="33" spans="2:21" s="234" customFormat="1" ht="20.100000000000001" customHeight="1">
      <c r="B33" s="724" t="s">
        <v>122</v>
      </c>
      <c r="C33" s="725"/>
      <c r="D33" s="725"/>
      <c r="E33" s="726"/>
      <c r="F33" s="248">
        <f>'nie dot 1'!G190</f>
        <v>450</v>
      </c>
      <c r="G33" s="50" t="e">
        <f>F33/$E$10</f>
        <v>#REF!</v>
      </c>
      <c r="H33" s="250"/>
      <c r="I33" s="248">
        <f>'nie dot 1'!F190</f>
        <v>65</v>
      </c>
      <c r="J33" s="55" t="e">
        <f t="shared" si="0"/>
        <v>#REF!</v>
      </c>
      <c r="R33" s="234" t="s">
        <v>209</v>
      </c>
    </row>
    <row r="34" spans="2:21" s="234" customFormat="1" ht="5.0999999999999996" customHeight="1">
      <c r="B34" s="738"/>
      <c r="C34" s="739"/>
      <c r="D34" s="739"/>
      <c r="E34" s="739"/>
      <c r="F34" s="739"/>
      <c r="G34" s="739"/>
      <c r="H34" s="739"/>
      <c r="I34" s="739"/>
      <c r="J34" s="740"/>
    </row>
    <row r="35" spans="2:21" s="234" customFormat="1" ht="20.100000000000001" customHeight="1">
      <c r="B35" s="741" t="s">
        <v>162</v>
      </c>
      <c r="C35" s="742"/>
      <c r="D35" s="742"/>
      <c r="E35" s="742"/>
      <c r="F35" s="248" t="e">
        <f>N35&amp;"-"&amp;M35</f>
        <v>#REF!</v>
      </c>
      <c r="G35" s="216" t="s">
        <v>140</v>
      </c>
      <c r="H35" s="249"/>
      <c r="I35" s="248" t="e">
        <f>P35</f>
        <v>#REF!</v>
      </c>
      <c r="J35" s="55" t="e">
        <f t="shared" si="0"/>
        <v>#REF!</v>
      </c>
      <c r="M35" s="234" t="e">
        <f>$E$10-MIN('nie dot 1'!#REF!,'nie dot 1'!$H$302,'nie dot 1'!$H$248,'nie dot 1'!$H$195)</f>
        <v>#REF!</v>
      </c>
      <c r="N35" s="234" t="e">
        <f>$E$10-MAX('nie dot 1'!#REF!,'nie dot 1'!$H$302,'nie dot 1'!$H$248,'nie dot 1'!$H$195)</f>
        <v>#REF!</v>
      </c>
      <c r="P35" s="234" t="e">
        <f>'nie dot 1'!#REF!-'nie dot 1'!#REF!-'nie dot 1'!#REF!-'nie dot 1'!#REF!-'nie dot 1'!F27-'nie dot 1'!F26</f>
        <v>#REF!</v>
      </c>
      <c r="Q35" s="234" t="e">
        <f>'nie dot 1'!#REF!-'nie dot 1'!#REF!-'nie dot 1'!#REF!-'nie dot 1'!#REF!-'nie dot 1'!F27-'nie dot 1'!F26</f>
        <v>#REF!</v>
      </c>
      <c r="R35" s="116" t="e">
        <f>MIN('nie dot 1'!#REF!,'nie dot 1'!$H$302,'nie dot 1'!$H$248,'nie dot 1'!$H$195)</f>
        <v>#REF!</v>
      </c>
    </row>
    <row r="36" spans="2:21" s="234" customFormat="1" ht="4.3499999999999996" customHeight="1">
      <c r="B36" s="251"/>
      <c r="C36" s="252"/>
      <c r="D36" s="252"/>
      <c r="E36" s="252"/>
      <c r="F36" s="252"/>
      <c r="G36" s="252"/>
      <c r="H36" s="252"/>
      <c r="I36" s="252"/>
      <c r="J36" s="253"/>
      <c r="R36" s="116"/>
    </row>
    <row r="37" spans="2:21" s="234" customFormat="1" ht="20.100000000000001" customHeight="1">
      <c r="B37" s="743" t="s">
        <v>187</v>
      </c>
      <c r="C37" s="744"/>
      <c r="D37" s="744"/>
      <c r="E37" s="744"/>
      <c r="F37" s="243" t="e">
        <f>E10</f>
        <v>#REF!</v>
      </c>
      <c r="G37" s="50" t="e">
        <f>F37/$E$10</f>
        <v>#REF!</v>
      </c>
      <c r="H37" s="254"/>
      <c r="I37" s="243" t="e">
        <f>J10-I22-I23</f>
        <v>#REF!</v>
      </c>
      <c r="J37" s="55" t="e">
        <f t="shared" si="0"/>
        <v>#REF!</v>
      </c>
      <c r="M37" s="270" t="e">
        <f>M35/$E$10</f>
        <v>#REF!</v>
      </c>
      <c r="N37" s="270" t="e">
        <f>N35/$E$10</f>
        <v>#REF!</v>
      </c>
      <c r="P37" s="234" t="e">
        <f>P35/J10</f>
        <v>#REF!</v>
      </c>
      <c r="R37" s="271" t="e">
        <f>R35/$E$10</f>
        <v>#REF!</v>
      </c>
      <c r="T37" s="270" t="e">
        <f>T35/$E$10</f>
        <v>#REF!</v>
      </c>
      <c r="U37" s="270" t="e">
        <f>U35/$E$10</f>
        <v>#REF!</v>
      </c>
    </row>
    <row r="38" spans="2:21" s="234" customFormat="1" ht="3.6" customHeight="1">
      <c r="B38" s="745"/>
      <c r="C38" s="746"/>
      <c r="D38" s="746"/>
      <c r="E38" s="746"/>
      <c r="F38" s="746"/>
      <c r="G38" s="746"/>
      <c r="H38" s="746"/>
      <c r="I38" s="746"/>
      <c r="J38" s="747"/>
    </row>
    <row r="39" spans="2:21" s="234" customFormat="1" ht="44.1" customHeight="1">
      <c r="B39" s="748" t="s">
        <v>188</v>
      </c>
      <c r="C39" s="749"/>
      <c r="D39" s="749"/>
      <c r="E39" s="749"/>
      <c r="F39" s="243">
        <f>F31+F33</f>
        <v>1140</v>
      </c>
      <c r="G39" s="50" t="e">
        <f>F39/$E$10</f>
        <v>#REF!</v>
      </c>
      <c r="H39" s="254"/>
      <c r="I39" s="243">
        <f>I31+I33</f>
        <v>121</v>
      </c>
      <c r="J39" s="55" t="e">
        <f t="shared" si="0"/>
        <v>#REF!</v>
      </c>
    </row>
    <row r="40" spans="2:21" s="234" customFormat="1" ht="5.0999999999999996" customHeight="1">
      <c r="B40" s="750"/>
      <c r="C40" s="751"/>
      <c r="D40" s="751"/>
      <c r="E40" s="751"/>
      <c r="F40" s="751"/>
      <c r="G40" s="751"/>
      <c r="H40" s="751"/>
      <c r="I40" s="751"/>
      <c r="J40" s="752"/>
    </row>
    <row r="41" spans="2:21" s="234" customFormat="1" ht="73.349999999999994" customHeight="1">
      <c r="B41" s="748" t="s">
        <v>189</v>
      </c>
      <c r="C41" s="749"/>
      <c r="D41" s="749"/>
      <c r="E41" s="753"/>
      <c r="F41" s="754" t="s">
        <v>139</v>
      </c>
      <c r="G41" s="755"/>
      <c r="H41" s="755"/>
      <c r="I41" s="755"/>
      <c r="J41" s="756"/>
    </row>
    <row r="42" spans="2:21" s="234" customFormat="1" ht="6" customHeight="1" thickBot="1">
      <c r="B42" s="255"/>
      <c r="C42" s="256"/>
      <c r="D42" s="256"/>
      <c r="E42" s="256"/>
      <c r="F42" s="256"/>
      <c r="G42" s="256"/>
      <c r="H42" s="256"/>
      <c r="I42" s="256"/>
      <c r="J42" s="257"/>
    </row>
    <row r="43" spans="2:21" s="234" customFormat="1" ht="31.35" customHeight="1">
      <c r="B43" s="735" t="s">
        <v>190</v>
      </c>
      <c r="C43" s="736"/>
      <c r="D43" s="736"/>
      <c r="E43" s="736"/>
      <c r="F43" s="736"/>
      <c r="G43" s="736"/>
      <c r="H43" s="736"/>
      <c r="I43" s="736"/>
      <c r="J43" s="737"/>
    </row>
    <row r="44" spans="2:21" s="234" customFormat="1" ht="15.75" customHeight="1">
      <c r="B44" s="724" t="s">
        <v>208</v>
      </c>
      <c r="C44" s="725"/>
      <c r="D44" s="725"/>
      <c r="E44" s="725"/>
      <c r="F44" s="725"/>
      <c r="G44" s="725"/>
      <c r="H44" s="726"/>
      <c r="I44" s="727">
        <v>1</v>
      </c>
      <c r="J44" s="728"/>
    </row>
    <row r="45" spans="2:21" s="234" customFormat="1" ht="15.6" customHeight="1">
      <c r="B45" s="724" t="s">
        <v>191</v>
      </c>
      <c r="C45" s="725"/>
      <c r="D45" s="725"/>
      <c r="E45" s="725"/>
      <c r="F45" s="725"/>
      <c r="G45" s="725"/>
      <c r="H45" s="726"/>
      <c r="I45" s="729"/>
      <c r="J45" s="730"/>
    </row>
    <row r="46" spans="2:21" s="234" customFormat="1" ht="11.4" customHeight="1" thickBot="1">
      <c r="B46" s="731" t="s">
        <v>192</v>
      </c>
      <c r="C46" s="732"/>
      <c r="D46" s="732"/>
      <c r="E46" s="732"/>
      <c r="F46" s="732"/>
      <c r="G46" s="732"/>
      <c r="H46" s="732"/>
      <c r="I46" s="733"/>
      <c r="J46" s="734"/>
    </row>
    <row r="47" spans="2:21" s="234" customFormat="1" ht="12.6" customHeight="1" thickBot="1">
      <c r="B47" s="716" t="s">
        <v>193</v>
      </c>
      <c r="C47" s="717"/>
      <c r="D47" s="717"/>
      <c r="E47" s="717"/>
      <c r="F47" s="717"/>
      <c r="G47" s="717"/>
      <c r="H47" s="718"/>
      <c r="I47" s="719" t="s">
        <v>194</v>
      </c>
      <c r="J47" s="720"/>
    </row>
    <row r="48" spans="2:21" s="223" customFormat="1" ht="14.25" customHeight="1">
      <c r="B48" s="258" t="s">
        <v>195</v>
      </c>
      <c r="C48" s="258"/>
      <c r="D48" s="258"/>
      <c r="E48" s="259"/>
      <c r="F48" s="258"/>
      <c r="G48" s="259"/>
      <c r="H48" s="259"/>
      <c r="I48" s="259"/>
      <c r="J48" s="259"/>
      <c r="K48" s="258"/>
    </row>
    <row r="49" spans="1:11" s="223" customFormat="1" ht="12.6" customHeight="1">
      <c r="B49" s="721" t="s">
        <v>196</v>
      </c>
      <c r="C49" s="721"/>
      <c r="D49" s="721"/>
      <c r="E49" s="721"/>
      <c r="F49" s="722" t="s">
        <v>197</v>
      </c>
      <c r="G49" s="722"/>
      <c r="H49" s="722"/>
      <c r="I49" s="722"/>
      <c r="J49" s="722"/>
      <c r="K49" s="260"/>
    </row>
    <row r="50" spans="1:11" s="223" customFormat="1" ht="12.6" customHeight="1">
      <c r="B50" s="721" t="s">
        <v>198</v>
      </c>
      <c r="C50" s="721"/>
      <c r="D50" s="721"/>
      <c r="E50" s="721"/>
      <c r="F50" s="723" t="s">
        <v>199</v>
      </c>
      <c r="G50" s="723"/>
      <c r="H50" s="723"/>
      <c r="I50" s="723"/>
      <c r="J50" s="723"/>
      <c r="K50" s="260"/>
    </row>
    <row r="51" spans="1:11" s="263" customFormat="1" ht="45.6" customHeight="1">
      <c r="A51" s="223"/>
      <c r="B51" s="712" t="s">
        <v>200</v>
      </c>
      <c r="C51" s="712"/>
      <c r="D51" s="712"/>
      <c r="E51" s="712"/>
      <c r="F51" s="261"/>
      <c r="G51" s="262"/>
      <c r="H51" s="262"/>
      <c r="I51" s="262"/>
      <c r="J51" s="262"/>
      <c r="K51" s="262"/>
    </row>
    <row r="52" spans="1:11" s="263" customFormat="1" ht="34.5" customHeight="1">
      <c r="A52" s="223"/>
      <c r="B52" s="712" t="s">
        <v>201</v>
      </c>
      <c r="C52" s="712"/>
      <c r="D52" s="712"/>
      <c r="E52" s="712"/>
      <c r="F52" s="713" t="s">
        <v>0</v>
      </c>
      <c r="G52" s="713"/>
      <c r="H52" s="713"/>
      <c r="I52" s="713"/>
      <c r="J52" s="262"/>
      <c r="K52" s="264"/>
    </row>
    <row r="53" spans="1:11" s="263" customFormat="1" ht="11.4" customHeight="1">
      <c r="A53" s="223"/>
      <c r="B53" s="265"/>
      <c r="C53" s="265"/>
      <c r="D53" s="265"/>
      <c r="E53" s="265"/>
      <c r="F53" s="714" t="s">
        <v>137</v>
      </c>
      <c r="G53" s="714"/>
      <c r="H53" s="714"/>
      <c r="I53" s="714"/>
      <c r="J53" s="262"/>
      <c r="K53" s="264"/>
    </row>
    <row r="54" spans="1:11" s="263" customFormat="1" ht="13.8">
      <c r="A54" s="223"/>
      <c r="F54" s="715" t="s">
        <v>138</v>
      </c>
      <c r="G54" s="715"/>
      <c r="H54" s="715"/>
      <c r="I54" s="715"/>
      <c r="J54" s="262"/>
    </row>
    <row r="55" spans="1:11" ht="2.4" customHeight="1">
      <c r="A55" s="263"/>
      <c r="F55" s="263"/>
      <c r="G55" s="263"/>
      <c r="H55" s="263"/>
      <c r="I55" s="263"/>
      <c r="J55" s="267"/>
    </row>
    <row r="56" spans="1:11" ht="9.6" customHeight="1">
      <c r="A56" s="263"/>
      <c r="F56" s="263"/>
      <c r="G56" s="263"/>
      <c r="H56" s="263"/>
      <c r="I56" s="263"/>
      <c r="J56" s="267"/>
    </row>
    <row r="57" spans="1:11" ht="9.6" customHeight="1">
      <c r="A57" s="263"/>
      <c r="F57" s="263"/>
      <c r="G57" s="263"/>
      <c r="H57" s="263"/>
      <c r="I57" s="263"/>
      <c r="J57" s="267"/>
    </row>
    <row r="58" spans="1:11" ht="11.1" customHeight="1"/>
  </sheetData>
  <mergeCells count="68">
    <mergeCell ref="B5:D5"/>
    <mergeCell ref="E5:J5"/>
    <mergeCell ref="A1:J1"/>
    <mergeCell ref="A2:J2"/>
    <mergeCell ref="B3:J3"/>
    <mergeCell ref="B4:D4"/>
    <mergeCell ref="E4:J4"/>
    <mergeCell ref="B6:D6"/>
    <mergeCell ref="B7:D7"/>
    <mergeCell ref="B8:D8"/>
    <mergeCell ref="E8:J8"/>
    <mergeCell ref="B9:D9"/>
    <mergeCell ref="E9:J9"/>
    <mergeCell ref="B19:E19"/>
    <mergeCell ref="B10:D10"/>
    <mergeCell ref="F10:I10"/>
    <mergeCell ref="B11:J11"/>
    <mergeCell ref="B12:E13"/>
    <mergeCell ref="F12:G12"/>
    <mergeCell ref="H12:H13"/>
    <mergeCell ref="I12:J12"/>
    <mergeCell ref="B14:E14"/>
    <mergeCell ref="C15:E15"/>
    <mergeCell ref="C16:E16"/>
    <mergeCell ref="C17:E17"/>
    <mergeCell ref="B18:E18"/>
    <mergeCell ref="F14:J14"/>
    <mergeCell ref="B32:J32"/>
    <mergeCell ref="B20:E20"/>
    <mergeCell ref="B21:E21"/>
    <mergeCell ref="B22:E22"/>
    <mergeCell ref="B23:E23"/>
    <mergeCell ref="B24:J24"/>
    <mergeCell ref="B25:E25"/>
    <mergeCell ref="B26:J26"/>
    <mergeCell ref="B27:E27"/>
    <mergeCell ref="B29:E29"/>
    <mergeCell ref="B30:J30"/>
    <mergeCell ref="B31:E31"/>
    <mergeCell ref="B45:H45"/>
    <mergeCell ref="I45:J45"/>
    <mergeCell ref="B33:E33"/>
    <mergeCell ref="B34:J34"/>
    <mergeCell ref="B35:E35"/>
    <mergeCell ref="B37:E37"/>
    <mergeCell ref="B38:J38"/>
    <mergeCell ref="B39:E39"/>
    <mergeCell ref="B40:J40"/>
    <mergeCell ref="B41:E41"/>
    <mergeCell ref="B43:J43"/>
    <mergeCell ref="B44:H44"/>
    <mergeCell ref="I44:J44"/>
    <mergeCell ref="F54:I54"/>
    <mergeCell ref="F16:J16"/>
    <mergeCell ref="F17:J17"/>
    <mergeCell ref="F41:J41"/>
    <mergeCell ref="B50:E50"/>
    <mergeCell ref="F50:J50"/>
    <mergeCell ref="B51:E51"/>
    <mergeCell ref="B52:E52"/>
    <mergeCell ref="F52:I52"/>
    <mergeCell ref="F53:I53"/>
    <mergeCell ref="B46:H46"/>
    <mergeCell ref="I46:J46"/>
    <mergeCell ref="B47:H47"/>
    <mergeCell ref="I47:J47"/>
    <mergeCell ref="B49:E49"/>
    <mergeCell ref="F49:J49"/>
  </mergeCells>
  <printOptions horizontalCentered="1"/>
  <pageMargins left="0.25" right="0.25" top="0.75" bottom="0.75" header="0.3" footer="0.3"/>
  <pageSetup paperSize="9" scale="75" orientation="portrait" r:id="rId1"/>
  <headerFooter>
    <oddHeader xml:space="preserve">&amp;Rzałącznik nr 2b do wytycznych dla rad podstawowych jednostek organizacyjnych do tworzenia nowych i weryfikacji istniejących programów studiów I i II stopnia </oddHeader>
  </headerFooter>
  <rowBreaks count="1" manualBreakCount="1">
    <brk id="5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Stopien1SN</vt:lpstr>
      <vt:lpstr>Informacje_SN</vt:lpstr>
      <vt:lpstr>AnalizaSN (2015)</vt:lpstr>
      <vt:lpstr>nie dot 1</vt:lpstr>
      <vt:lpstr>nie dot 2</vt:lpstr>
      <vt:lpstr>AnalizaSS (2015)</vt:lpstr>
      <vt:lpstr>'AnalizaSN (2015)'!Obszar_wydruku</vt:lpstr>
      <vt:lpstr>'AnalizaSS (2015)'!Obszar_wydruku</vt:lpstr>
      <vt:lpstr>Informacje_SN!Obszar_wydruku</vt:lpstr>
      <vt:lpstr>'nie dot 1'!Obszar_wydruku</vt:lpstr>
      <vt:lpstr>'nie dot 2'!Obszar_wydruku</vt:lpstr>
      <vt:lpstr>Stopien1SN!Obszar_wydruku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optico3</dc:creator>
  <cp:lastModifiedBy>Kinga Krupcała</cp:lastModifiedBy>
  <cp:lastPrinted>2023-02-11T00:26:42Z</cp:lastPrinted>
  <dcterms:created xsi:type="dcterms:W3CDTF">2012-05-17T10:13:42Z</dcterms:created>
  <dcterms:modified xsi:type="dcterms:W3CDTF">2023-06-28T10:42:29Z</dcterms:modified>
</cp:coreProperties>
</file>